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tables/table1.xml" ContentType="application/vnd.openxmlformats-officedocument.spreadsheetml.table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D:\Desktop\DALMOLINCARPETA MUNICIPALIDAD\2016PRES+TGI\"/>
    </mc:Choice>
  </mc:AlternateContent>
  <bookViews>
    <workbookView xWindow="240" yWindow="75" windowWidth="20055" windowHeight="7935" activeTab="5"/>
  </bookViews>
  <sheets>
    <sheet name="INDICE" sheetId="3" r:id="rId1"/>
    <sheet name="CALCULODERECURSOS" sheetId="1" r:id="rId2"/>
    <sheet name="EJECICIONEROGACIONES" sheetId="2" r:id="rId3"/>
    <sheet name="COMPARATIVAANUAL" sheetId="4" r:id="rId4"/>
    <sheet name="GASTOSPRINCIPALESCUENTAS" sheetId="5" r:id="rId5"/>
    <sheet name="COMPRATIVAMENSUAL" sheetId="8" r:id="rId6"/>
    <sheet name="BIENESYSERVICIOSDETALLE" sheetId="9" r:id="rId7"/>
  </sheets>
  <definedNames>
    <definedName name="GASTO">INDICE!$B$33:$B$36</definedName>
  </definedNames>
  <calcPr calcId="152511"/>
</workbook>
</file>

<file path=xl/calcChain.xml><?xml version="1.0" encoding="utf-8"?>
<calcChain xmlns="http://schemas.openxmlformats.org/spreadsheetml/2006/main">
  <c r="C40" i="4" l="1"/>
  <c r="D40" i="4"/>
  <c r="E40" i="4"/>
  <c r="F40" i="4"/>
  <c r="B40" i="4"/>
  <c r="C39" i="4"/>
  <c r="D39" i="4"/>
  <c r="E39" i="4"/>
  <c r="F39" i="4"/>
  <c r="B39" i="4"/>
  <c r="C38" i="4"/>
  <c r="D38" i="4"/>
  <c r="E38" i="4"/>
  <c r="F38" i="4"/>
  <c r="B38" i="4"/>
  <c r="C20" i="3"/>
  <c r="D20" i="3"/>
  <c r="E20" i="3"/>
  <c r="F20" i="3"/>
  <c r="B20" i="3"/>
  <c r="M42" i="9"/>
  <c r="M22" i="9"/>
  <c r="O42" i="9"/>
  <c r="O22" i="9"/>
  <c r="L42" i="9"/>
  <c r="K42" i="9"/>
  <c r="J42" i="9"/>
  <c r="I42" i="9"/>
  <c r="H42" i="9"/>
  <c r="G42" i="9"/>
  <c r="F42" i="9"/>
  <c r="D42" i="9"/>
  <c r="C42" i="9"/>
  <c r="R42" i="9"/>
  <c r="N41" i="9"/>
  <c r="P41" i="9" s="1"/>
  <c r="N40" i="9"/>
  <c r="P40" i="9" s="1"/>
  <c r="N39" i="9"/>
  <c r="P39" i="9" s="1"/>
  <c r="N38" i="9"/>
  <c r="P38" i="9" s="1"/>
  <c r="N37" i="9"/>
  <c r="P37" i="9" s="1"/>
  <c r="N36" i="9"/>
  <c r="P36" i="9" s="1"/>
  <c r="N35" i="9"/>
  <c r="P35" i="9" s="1"/>
  <c r="N34" i="9"/>
  <c r="P34" i="9" s="1"/>
  <c r="N33" i="9"/>
  <c r="P33" i="9" s="1"/>
  <c r="N32" i="9"/>
  <c r="P32" i="9" s="1"/>
  <c r="N31" i="9"/>
  <c r="P31" i="9" s="1"/>
  <c r="N30" i="9"/>
  <c r="P30" i="9" s="1"/>
  <c r="N29" i="9"/>
  <c r="P29" i="9" s="1"/>
  <c r="N28" i="9"/>
  <c r="P28" i="9" s="1"/>
  <c r="N27" i="9"/>
  <c r="P27" i="9" s="1"/>
  <c r="N26" i="9"/>
  <c r="P26" i="9" s="1"/>
  <c r="N25" i="9"/>
  <c r="L22" i="9"/>
  <c r="K22" i="9"/>
  <c r="J22" i="9"/>
  <c r="I22" i="9"/>
  <c r="H22" i="9"/>
  <c r="G22" i="9"/>
  <c r="F22" i="9"/>
  <c r="D22" i="9"/>
  <c r="C22" i="9"/>
  <c r="R22" i="9"/>
  <c r="N21" i="9"/>
  <c r="P21" i="9" s="1"/>
  <c r="E21" i="9"/>
  <c r="N20" i="9"/>
  <c r="P20" i="9" s="1"/>
  <c r="E20" i="9"/>
  <c r="P19" i="9"/>
  <c r="N19" i="9"/>
  <c r="E19" i="9"/>
  <c r="N18" i="9"/>
  <c r="P18" i="9" s="1"/>
  <c r="E18" i="9"/>
  <c r="N17" i="9"/>
  <c r="P17" i="9" s="1"/>
  <c r="E17" i="9"/>
  <c r="N16" i="9"/>
  <c r="P16" i="9" s="1"/>
  <c r="E16" i="9"/>
  <c r="N15" i="9"/>
  <c r="P15" i="9" s="1"/>
  <c r="E15" i="9"/>
  <c r="N14" i="9"/>
  <c r="P14" i="9" s="1"/>
  <c r="E14" i="9"/>
  <c r="N13" i="9"/>
  <c r="P13" i="9" s="1"/>
  <c r="E13" i="9"/>
  <c r="N12" i="9"/>
  <c r="P12" i="9" s="1"/>
  <c r="E12" i="9"/>
  <c r="N11" i="9"/>
  <c r="P11" i="9" s="1"/>
  <c r="E11" i="9"/>
  <c r="N10" i="9"/>
  <c r="P10" i="9" s="1"/>
  <c r="E10" i="9"/>
  <c r="N9" i="9"/>
  <c r="P9" i="9" s="1"/>
  <c r="E9" i="9"/>
  <c r="N8" i="9"/>
  <c r="P8" i="9" s="1"/>
  <c r="E8" i="9"/>
  <c r="N7" i="9"/>
  <c r="P7" i="9" s="1"/>
  <c r="E7" i="9"/>
  <c r="N6" i="9"/>
  <c r="P6" i="9" s="1"/>
  <c r="E6" i="9"/>
  <c r="P5" i="9"/>
  <c r="N5" i="9"/>
  <c r="E5" i="9"/>
  <c r="O43" i="9" l="1"/>
  <c r="M43" i="9"/>
  <c r="R43" i="9"/>
  <c r="G43" i="9"/>
  <c r="K43" i="9"/>
  <c r="J43" i="9"/>
  <c r="N42" i="9"/>
  <c r="P42" i="9" s="1"/>
  <c r="F43" i="9"/>
  <c r="E22" i="9"/>
  <c r="N22" i="9"/>
  <c r="D43" i="9"/>
  <c r="I43" i="9"/>
  <c r="C43" i="9"/>
  <c r="H43" i="9"/>
  <c r="L43" i="9"/>
  <c r="P22" i="9"/>
  <c r="P25" i="9"/>
  <c r="N43" i="9" l="1"/>
  <c r="P43" i="9"/>
  <c r="I68" i="8"/>
  <c r="J11" i="5" l="1"/>
  <c r="J9" i="5"/>
  <c r="J5" i="5"/>
  <c r="J16" i="5" s="1"/>
  <c r="H2" i="4"/>
  <c r="J34" i="2"/>
  <c r="J6" i="2" s="1"/>
  <c r="J7" i="5" s="1"/>
  <c r="J63" i="1"/>
  <c r="J62" i="1" s="1"/>
  <c r="J57" i="1"/>
  <c r="J53" i="1"/>
  <c r="J52" i="1"/>
  <c r="J10" i="1"/>
  <c r="J51" i="1" l="1"/>
  <c r="H67" i="8"/>
  <c r="I7" i="2" l="1"/>
  <c r="I11" i="5" l="1"/>
  <c r="I9" i="5"/>
  <c r="I5" i="5"/>
  <c r="I16" i="5" s="1"/>
  <c r="I63" i="1"/>
  <c r="I62" i="1" s="1"/>
  <c r="I53" i="1"/>
  <c r="I52" i="1" s="1"/>
  <c r="I51" i="1" s="1"/>
  <c r="I57" i="1"/>
  <c r="I10" i="1"/>
  <c r="A95" i="8" l="1"/>
  <c r="A94" i="8"/>
  <c r="A23" i="3" s="1"/>
  <c r="A89" i="8" l="1"/>
  <c r="A90" i="8"/>
  <c r="A91" i="8"/>
  <c r="A88" i="8"/>
  <c r="G68" i="8"/>
  <c r="G65" i="8" s="1"/>
  <c r="E68" i="8"/>
  <c r="E65" i="8" s="1"/>
  <c r="D68" i="8"/>
  <c r="D65" i="8" s="1"/>
  <c r="C68" i="8"/>
  <c r="B68" i="8"/>
  <c r="B65" i="8" s="1"/>
  <c r="G45" i="8"/>
  <c r="F45" i="8"/>
  <c r="E45" i="8"/>
  <c r="D45" i="8"/>
  <c r="C45" i="8"/>
  <c r="N71" i="8"/>
  <c r="M70" i="8"/>
  <c r="L70" i="8"/>
  <c r="L69" i="8" s="1"/>
  <c r="K70" i="8"/>
  <c r="K69" i="8" s="1"/>
  <c r="J70" i="8"/>
  <c r="J69" i="8" s="1"/>
  <c r="I70" i="8"/>
  <c r="H70" i="8"/>
  <c r="H69" i="8" s="1"/>
  <c r="G70" i="8"/>
  <c r="G69" i="8" s="1"/>
  <c r="F70" i="8"/>
  <c r="F69" i="8" s="1"/>
  <c r="E70" i="8"/>
  <c r="D70" i="8"/>
  <c r="D69" i="8" s="1"/>
  <c r="C70" i="8"/>
  <c r="C69" i="8" s="1"/>
  <c r="B70" i="8"/>
  <c r="B69" i="8" s="1"/>
  <c r="M69" i="8"/>
  <c r="I69" i="8"/>
  <c r="E69" i="8"/>
  <c r="M68" i="8"/>
  <c r="M65" i="8" s="1"/>
  <c r="L68" i="8"/>
  <c r="L65" i="8" s="1"/>
  <c r="K68" i="8"/>
  <c r="K65" i="8" s="1"/>
  <c r="J68" i="8"/>
  <c r="J65" i="8" s="1"/>
  <c r="I65" i="8"/>
  <c r="H65" i="8"/>
  <c r="F65" i="8"/>
  <c r="N67" i="8"/>
  <c r="N66" i="8"/>
  <c r="C65" i="8"/>
  <c r="M61" i="8"/>
  <c r="L61" i="8"/>
  <c r="K61" i="8"/>
  <c r="J61" i="8"/>
  <c r="E59" i="8"/>
  <c r="M60" i="8"/>
  <c r="L60" i="8"/>
  <c r="K60" i="8"/>
  <c r="J60" i="8"/>
  <c r="F59" i="8"/>
  <c r="D59" i="8"/>
  <c r="B59" i="8"/>
  <c r="G59" i="8"/>
  <c r="C59" i="8"/>
  <c r="M58" i="8"/>
  <c r="L58" i="8"/>
  <c r="K58" i="8"/>
  <c r="J58" i="8"/>
  <c r="I58" i="8"/>
  <c r="H58" i="8"/>
  <c r="G58" i="8"/>
  <c r="F58" i="8"/>
  <c r="E58" i="8"/>
  <c r="D58" i="8"/>
  <c r="C58" i="8"/>
  <c r="B58" i="8"/>
  <c r="N57" i="8"/>
  <c r="M55" i="8"/>
  <c r="L55" i="8"/>
  <c r="K55" i="8"/>
  <c r="J55" i="8"/>
  <c r="G51" i="8"/>
  <c r="G75" i="8" s="1"/>
  <c r="C51" i="8"/>
  <c r="C75" i="8" s="1"/>
  <c r="M54" i="8"/>
  <c r="L54" i="8"/>
  <c r="K54" i="8"/>
  <c r="J54" i="8"/>
  <c r="M53" i="8"/>
  <c r="L53" i="8"/>
  <c r="K53" i="8"/>
  <c r="J53" i="8"/>
  <c r="M52" i="8"/>
  <c r="M51" i="8" s="1"/>
  <c r="L52" i="8"/>
  <c r="K52" i="8"/>
  <c r="J52" i="8"/>
  <c r="E51" i="8"/>
  <c r="M50" i="8"/>
  <c r="L50" i="8"/>
  <c r="K50" i="8"/>
  <c r="J50" i="8"/>
  <c r="M49" i="8"/>
  <c r="L49" i="8"/>
  <c r="K49" i="8"/>
  <c r="K48" i="8" s="1"/>
  <c r="J49" i="8"/>
  <c r="I48" i="8"/>
  <c r="G48" i="8"/>
  <c r="F48" i="8"/>
  <c r="F44" i="8" s="1"/>
  <c r="E48" i="8"/>
  <c r="E44" i="8" s="1"/>
  <c r="E74" i="8" s="1"/>
  <c r="D48" i="8"/>
  <c r="D44" i="8" s="1"/>
  <c r="C48" i="8"/>
  <c r="B48" i="8"/>
  <c r="M47" i="8"/>
  <c r="L47" i="8"/>
  <c r="K47" i="8"/>
  <c r="J47" i="8"/>
  <c r="M46" i="8"/>
  <c r="L46" i="8"/>
  <c r="L45" i="8" s="1"/>
  <c r="K46" i="8"/>
  <c r="K45" i="8" s="1"/>
  <c r="K44" i="8" s="1"/>
  <c r="J46" i="8"/>
  <c r="I45" i="8"/>
  <c r="H45" i="8"/>
  <c r="B45" i="8"/>
  <c r="B44" i="8" s="1"/>
  <c r="N30" i="8"/>
  <c r="N26" i="8"/>
  <c r="N25" i="8"/>
  <c r="N16" i="8"/>
  <c r="M29" i="8"/>
  <c r="M28" i="8" s="1"/>
  <c r="M27" i="8"/>
  <c r="M24" i="8" s="1"/>
  <c r="M17" i="8"/>
  <c r="M9" i="8"/>
  <c r="M8" i="8"/>
  <c r="M5" i="8"/>
  <c r="L29" i="8"/>
  <c r="L28" i="8" s="1"/>
  <c r="K29" i="8"/>
  <c r="K28" i="8" s="1"/>
  <c r="J29" i="8"/>
  <c r="J28" i="8" s="1"/>
  <c r="I29" i="8"/>
  <c r="I28" i="8" s="1"/>
  <c r="H29" i="8"/>
  <c r="H28" i="8" s="1"/>
  <c r="G29" i="8"/>
  <c r="G28" i="8" s="1"/>
  <c r="F29" i="8"/>
  <c r="F28" i="8" s="1"/>
  <c r="E29" i="8"/>
  <c r="E28" i="8" s="1"/>
  <c r="D29" i="8"/>
  <c r="D28" i="8" s="1"/>
  <c r="C29" i="8"/>
  <c r="C28" i="8" s="1"/>
  <c r="L27" i="8"/>
  <c r="L24" i="8" s="1"/>
  <c r="K27" i="8"/>
  <c r="K24" i="8" s="1"/>
  <c r="J27" i="8"/>
  <c r="I27" i="8"/>
  <c r="I24" i="8" s="1"/>
  <c r="H27" i="8"/>
  <c r="H24" i="8" s="1"/>
  <c r="G27" i="8"/>
  <c r="G24" i="8" s="1"/>
  <c r="F27" i="8"/>
  <c r="F24" i="8" s="1"/>
  <c r="E27" i="8"/>
  <c r="E24" i="8" s="1"/>
  <c r="D27" i="8"/>
  <c r="D24" i="8" s="1"/>
  <c r="C27" i="8"/>
  <c r="C24" i="8" s="1"/>
  <c r="J24" i="8"/>
  <c r="L17" i="8"/>
  <c r="K17" i="8"/>
  <c r="J17" i="8"/>
  <c r="I17" i="8"/>
  <c r="H17" i="8"/>
  <c r="G17" i="8"/>
  <c r="F17" i="8"/>
  <c r="E17" i="8"/>
  <c r="D17" i="8"/>
  <c r="C17" i="8"/>
  <c r="L9" i="8"/>
  <c r="K9" i="8"/>
  <c r="J9" i="8"/>
  <c r="I9" i="8"/>
  <c r="H9" i="8"/>
  <c r="L8" i="8"/>
  <c r="K8" i="8"/>
  <c r="J8" i="8"/>
  <c r="I8" i="8"/>
  <c r="H8" i="8"/>
  <c r="L5" i="8"/>
  <c r="K5" i="8"/>
  <c r="J5" i="8"/>
  <c r="I5" i="8"/>
  <c r="H5" i="8"/>
  <c r="B29" i="8"/>
  <c r="B28" i="8" s="1"/>
  <c r="B27" i="8"/>
  <c r="B24" i="8" s="1"/>
  <c r="H11" i="5"/>
  <c r="H9" i="5"/>
  <c r="H5" i="5"/>
  <c r="H16" i="5" s="1"/>
  <c r="H45" i="2"/>
  <c r="H9" i="2"/>
  <c r="H64" i="1"/>
  <c r="H63" i="1" s="1"/>
  <c r="H62" i="1" s="1"/>
  <c r="H57" i="1"/>
  <c r="G9" i="8" s="1"/>
  <c r="H53" i="1"/>
  <c r="H52" i="1" s="1"/>
  <c r="G8" i="8" s="1"/>
  <c r="H37" i="1"/>
  <c r="G6" i="8" s="1"/>
  <c r="H10" i="1"/>
  <c r="G5" i="8" s="1"/>
  <c r="K59" i="8" l="1"/>
  <c r="I44" i="8"/>
  <c r="I74" i="8" s="1"/>
  <c r="M45" i="8"/>
  <c r="N49" i="8"/>
  <c r="H59" i="8"/>
  <c r="L59" i="8"/>
  <c r="J45" i="8"/>
  <c r="N47" i="8"/>
  <c r="J48" i="8"/>
  <c r="J44" i="8" s="1"/>
  <c r="J62" i="8" s="1"/>
  <c r="H48" i="8"/>
  <c r="H44" i="8" s="1"/>
  <c r="H74" i="8" s="1"/>
  <c r="L48" i="8"/>
  <c r="L44" i="8" s="1"/>
  <c r="N54" i="8"/>
  <c r="M48" i="8"/>
  <c r="M44" i="8" s="1"/>
  <c r="I51" i="8"/>
  <c r="N50" i="8"/>
  <c r="I59" i="8"/>
  <c r="K51" i="8"/>
  <c r="K63" i="8" s="1"/>
  <c r="N58" i="8"/>
  <c r="J59" i="8"/>
  <c r="M59" i="8"/>
  <c r="M63" i="8" s="1"/>
  <c r="C63" i="8"/>
  <c r="D62" i="8"/>
  <c r="L62" i="8"/>
  <c r="B62" i="8"/>
  <c r="F62" i="8"/>
  <c r="I62" i="8"/>
  <c r="E75" i="8"/>
  <c r="E76" i="8"/>
  <c r="C44" i="8"/>
  <c r="G44" i="8"/>
  <c r="G74" i="8" s="1"/>
  <c r="K62" i="8"/>
  <c r="B74" i="8"/>
  <c r="N45" i="8"/>
  <c r="D74" i="8"/>
  <c r="F74" i="8"/>
  <c r="N46" i="8"/>
  <c r="C76" i="8"/>
  <c r="G76" i="8"/>
  <c r="G63" i="8"/>
  <c r="N60" i="8"/>
  <c r="E63" i="8"/>
  <c r="N69" i="8"/>
  <c r="N70" i="8"/>
  <c r="B51" i="8"/>
  <c r="D51" i="8"/>
  <c r="D76" i="8" s="1"/>
  <c r="F51" i="8"/>
  <c r="H51" i="8"/>
  <c r="J51" i="8"/>
  <c r="L51" i="8"/>
  <c r="N52" i="8"/>
  <c r="N55" i="8"/>
  <c r="N61" i="8"/>
  <c r="N65" i="8"/>
  <c r="N68" i="8"/>
  <c r="N53" i="8"/>
  <c r="J7" i="8"/>
  <c r="K7" i="8"/>
  <c r="G4" i="8"/>
  <c r="I7" i="8"/>
  <c r="G7" i="8"/>
  <c r="N28" i="8"/>
  <c r="N24" i="8"/>
  <c r="N27" i="8"/>
  <c r="N29" i="8"/>
  <c r="H7" i="8"/>
  <c r="L7" i="8"/>
  <c r="M7" i="8"/>
  <c r="H51" i="1"/>
  <c r="H76" i="8" l="1"/>
  <c r="H75" i="8"/>
  <c r="I56" i="8"/>
  <c r="I79" i="8"/>
  <c r="I76" i="8"/>
  <c r="I75" i="8"/>
  <c r="H62" i="8"/>
  <c r="H79" i="8" s="1"/>
  <c r="D75" i="8"/>
  <c r="I63" i="8"/>
  <c r="I64" i="8" s="1"/>
  <c r="H56" i="8"/>
  <c r="M56" i="8"/>
  <c r="M62" i="8"/>
  <c r="M64" i="8" s="1"/>
  <c r="M72" i="8" s="1"/>
  <c r="M95" i="8" s="1"/>
  <c r="J56" i="8"/>
  <c r="L56" i="8"/>
  <c r="K56" i="8"/>
  <c r="N48" i="8"/>
  <c r="N59" i="8"/>
  <c r="B84" i="8" s="1"/>
  <c r="B90" i="8" s="1"/>
  <c r="K64" i="8"/>
  <c r="K72" i="8" s="1"/>
  <c r="K95" i="8" s="1"/>
  <c r="N44" i="8"/>
  <c r="C74" i="8"/>
  <c r="F79" i="8"/>
  <c r="F75" i="8"/>
  <c r="N51" i="8"/>
  <c r="B79" i="8"/>
  <c r="B75" i="8"/>
  <c r="J63" i="8"/>
  <c r="J64" i="8" s="1"/>
  <c r="J72" i="8" s="1"/>
  <c r="J95" i="8" s="1"/>
  <c r="F63" i="8"/>
  <c r="F64" i="8" s="1"/>
  <c r="D79" i="8"/>
  <c r="L63" i="8"/>
  <c r="L64" i="8" s="1"/>
  <c r="L72" i="8" s="1"/>
  <c r="L95" i="8" s="1"/>
  <c r="H63" i="8"/>
  <c r="H64" i="8" s="1"/>
  <c r="D63" i="8"/>
  <c r="D64" i="8" s="1"/>
  <c r="B63" i="8"/>
  <c r="F76" i="8"/>
  <c r="B76" i="8"/>
  <c r="G62" i="8"/>
  <c r="G56" i="8"/>
  <c r="C62" i="8"/>
  <c r="C56" i="8"/>
  <c r="E62" i="8"/>
  <c r="E56" i="8"/>
  <c r="F56" i="8"/>
  <c r="B56" i="8"/>
  <c r="D56" i="8"/>
  <c r="G3" i="8"/>
  <c r="G33" i="8" s="1"/>
  <c r="I72" i="8" l="1"/>
  <c r="I78" i="8" s="1"/>
  <c r="I77" i="8"/>
  <c r="H72" i="8"/>
  <c r="H78" i="8" s="1"/>
  <c r="H77" i="8"/>
  <c r="H95" i="8"/>
  <c r="I95" i="8"/>
  <c r="I24" i="3"/>
  <c r="N62" i="8"/>
  <c r="N79" i="8" s="1"/>
  <c r="N75" i="8"/>
  <c r="B83" i="8"/>
  <c r="B89" i="8" s="1"/>
  <c r="N74" i="8"/>
  <c r="B82" i="8"/>
  <c r="B88" i="8" s="1"/>
  <c r="N56" i="8"/>
  <c r="D72" i="8"/>
  <c r="D24" i="3" s="1"/>
  <c r="D77" i="8"/>
  <c r="E64" i="8"/>
  <c r="E79" i="8"/>
  <c r="C64" i="8"/>
  <c r="C79" i="8"/>
  <c r="G64" i="8"/>
  <c r="G79" i="8"/>
  <c r="N63" i="8"/>
  <c r="B64" i="8"/>
  <c r="F77" i="8"/>
  <c r="F72" i="8"/>
  <c r="F24" i="3" s="1"/>
  <c r="N76" i="8"/>
  <c r="G21" i="8"/>
  <c r="H24" i="3" l="1"/>
  <c r="D78" i="8"/>
  <c r="D95" i="8"/>
  <c r="F78" i="8"/>
  <c r="F95" i="8"/>
  <c r="B77" i="8"/>
  <c r="B72" i="8"/>
  <c r="N64" i="8"/>
  <c r="G77" i="8"/>
  <c r="G72" i="8"/>
  <c r="G24" i="3" s="1"/>
  <c r="C77" i="8"/>
  <c r="C72" i="8"/>
  <c r="C24" i="3" s="1"/>
  <c r="E77" i="8"/>
  <c r="E72" i="8"/>
  <c r="E24" i="3" s="1"/>
  <c r="G11" i="5"/>
  <c r="G9" i="5"/>
  <c r="G5" i="5"/>
  <c r="G16" i="5" s="1"/>
  <c r="O8" i="2"/>
  <c r="O10" i="2"/>
  <c r="O11" i="2"/>
  <c r="O12" i="2"/>
  <c r="O13" i="2"/>
  <c r="O14" i="2"/>
  <c r="O15" i="2"/>
  <c r="O17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5" i="2"/>
  <c r="O36" i="2"/>
  <c r="O37" i="2"/>
  <c r="O38" i="2"/>
  <c r="O40" i="2"/>
  <c r="O41" i="2"/>
  <c r="O43" i="2"/>
  <c r="O46" i="2"/>
  <c r="O47" i="2"/>
  <c r="O51" i="2"/>
  <c r="O52" i="2"/>
  <c r="O53" i="2"/>
  <c r="O55" i="2"/>
  <c r="O57" i="2"/>
  <c r="O58" i="2"/>
  <c r="N34" i="2"/>
  <c r="M34" i="2"/>
  <c r="L34" i="2"/>
  <c r="K34" i="2"/>
  <c r="I34" i="2"/>
  <c r="H34" i="2"/>
  <c r="G34" i="2"/>
  <c r="N16" i="2"/>
  <c r="M16" i="2"/>
  <c r="L16" i="2"/>
  <c r="K16" i="2"/>
  <c r="I16" i="2"/>
  <c r="I6" i="2" s="1"/>
  <c r="H16" i="2"/>
  <c r="G16" i="2"/>
  <c r="N7" i="2"/>
  <c r="M7" i="2"/>
  <c r="L7" i="2"/>
  <c r="K7" i="2"/>
  <c r="G7" i="2"/>
  <c r="C63" i="1"/>
  <c r="D63" i="1"/>
  <c r="E63" i="1"/>
  <c r="F63" i="1"/>
  <c r="O65" i="1"/>
  <c r="O66" i="1"/>
  <c r="O67" i="1"/>
  <c r="O68" i="1"/>
  <c r="O69" i="1"/>
  <c r="O70" i="1"/>
  <c r="O61" i="1"/>
  <c r="B17" i="8" s="1"/>
  <c r="N17" i="8" s="1"/>
  <c r="O60" i="1"/>
  <c r="O59" i="1"/>
  <c r="O58" i="1"/>
  <c r="O56" i="1"/>
  <c r="O55" i="1"/>
  <c r="O54" i="1"/>
  <c r="O50" i="1"/>
  <c r="O49" i="1"/>
  <c r="O48" i="1"/>
  <c r="O47" i="1"/>
  <c r="O46" i="1"/>
  <c r="O45" i="1"/>
  <c r="O44" i="1"/>
  <c r="O43" i="1"/>
  <c r="O42" i="1"/>
  <c r="O41" i="1"/>
  <c r="O40" i="1"/>
  <c r="O39" i="1"/>
  <c r="O38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G64" i="1"/>
  <c r="G63" i="1" s="1"/>
  <c r="G57" i="1"/>
  <c r="F9" i="8" s="1"/>
  <c r="G53" i="1"/>
  <c r="G52" i="1" s="1"/>
  <c r="F8" i="8" s="1"/>
  <c r="G10" i="1"/>
  <c r="F5" i="8" s="1"/>
  <c r="B95" i="8" l="1"/>
  <c r="B24" i="3"/>
  <c r="O64" i="1"/>
  <c r="C78" i="8"/>
  <c r="C95" i="8"/>
  <c r="N77" i="8"/>
  <c r="B85" i="8"/>
  <c r="B91" i="8" s="1"/>
  <c r="E78" i="8"/>
  <c r="E95" i="8"/>
  <c r="G78" i="8"/>
  <c r="G95" i="8"/>
  <c r="F7" i="8"/>
  <c r="B78" i="8"/>
  <c r="N72" i="8"/>
  <c r="G51" i="1"/>
  <c r="O51" i="1" s="1"/>
  <c r="O63" i="1"/>
  <c r="G6" i="2"/>
  <c r="H6" i="2"/>
  <c r="H14" i="3"/>
  <c r="A14" i="3"/>
  <c r="A15" i="3"/>
  <c r="A16" i="3"/>
  <c r="A17" i="3"/>
  <c r="A18" i="3"/>
  <c r="A19" i="3"/>
  <c r="N56" i="2"/>
  <c r="M56" i="2"/>
  <c r="L56" i="2"/>
  <c r="K56" i="2"/>
  <c r="J56" i="2"/>
  <c r="J13" i="5" s="1"/>
  <c r="I56" i="2"/>
  <c r="I13" i="5" s="1"/>
  <c r="H56" i="2"/>
  <c r="G56" i="2"/>
  <c r="G13" i="5" s="1"/>
  <c r="H30" i="4"/>
  <c r="N42" i="2"/>
  <c r="M13" i="8" s="1"/>
  <c r="M42" i="2"/>
  <c r="L13" i="8" s="1"/>
  <c r="L42" i="2"/>
  <c r="K13" i="8" s="1"/>
  <c r="K42" i="2"/>
  <c r="J13" i="8" s="1"/>
  <c r="J42" i="2"/>
  <c r="I13" i="8" s="1"/>
  <c r="I42" i="2"/>
  <c r="H13" i="8" s="1"/>
  <c r="H42" i="2"/>
  <c r="G42" i="2"/>
  <c r="F13" i="8" s="1"/>
  <c r="B56" i="2"/>
  <c r="B13" i="5" s="1"/>
  <c r="F56" i="2"/>
  <c r="F13" i="5" s="1"/>
  <c r="E56" i="2"/>
  <c r="E13" i="5" s="1"/>
  <c r="D56" i="2"/>
  <c r="D13" i="5" s="1"/>
  <c r="C56" i="2"/>
  <c r="F54" i="2"/>
  <c r="E20" i="8" s="1"/>
  <c r="E54" i="2"/>
  <c r="D20" i="8" s="1"/>
  <c r="D54" i="2"/>
  <c r="C20" i="8" s="1"/>
  <c r="C54" i="2"/>
  <c r="B20" i="8" s="1"/>
  <c r="N50" i="2"/>
  <c r="M19" i="8" s="1"/>
  <c r="M50" i="2"/>
  <c r="L19" i="8" s="1"/>
  <c r="L50" i="2"/>
  <c r="K19" i="8" s="1"/>
  <c r="K50" i="2"/>
  <c r="J19" i="8" s="1"/>
  <c r="J50" i="2"/>
  <c r="I19" i="8" s="1"/>
  <c r="I50" i="2"/>
  <c r="H19" i="8" s="1"/>
  <c r="H50" i="2"/>
  <c r="G50" i="2"/>
  <c r="F19" i="8" s="1"/>
  <c r="F50" i="2"/>
  <c r="E50" i="2"/>
  <c r="D19" i="8" s="1"/>
  <c r="D50" i="2"/>
  <c r="C19" i="8" s="1"/>
  <c r="C50" i="2"/>
  <c r="B19" i="8" s="1"/>
  <c r="D49" i="2"/>
  <c r="B50" i="2"/>
  <c r="N45" i="2"/>
  <c r="N44" i="2" s="1"/>
  <c r="M14" i="8" s="1"/>
  <c r="M45" i="2"/>
  <c r="M44" i="2" s="1"/>
  <c r="L14" i="8" s="1"/>
  <c r="L45" i="2"/>
  <c r="L44" i="2" s="1"/>
  <c r="K14" i="8" s="1"/>
  <c r="K45" i="2"/>
  <c r="K44" i="2" s="1"/>
  <c r="J14" i="8" s="1"/>
  <c r="J45" i="2"/>
  <c r="J44" i="2" s="1"/>
  <c r="I44" i="2"/>
  <c r="G44" i="2"/>
  <c r="F45" i="2"/>
  <c r="F44" i="2" s="1"/>
  <c r="E45" i="2"/>
  <c r="E44" i="2" s="1"/>
  <c r="D45" i="2"/>
  <c r="D44" i="2" s="1"/>
  <c r="C45" i="2"/>
  <c r="C44" i="2" s="1"/>
  <c r="B45" i="2"/>
  <c r="B44" i="2" s="1"/>
  <c r="B10" i="5" s="1"/>
  <c r="F42" i="2"/>
  <c r="E13" i="8" s="1"/>
  <c r="E42" i="2"/>
  <c r="D13" i="8" s="1"/>
  <c r="D42" i="2"/>
  <c r="C13" i="8" s="1"/>
  <c r="C42" i="2"/>
  <c r="B13" i="8" s="1"/>
  <c r="B42" i="2"/>
  <c r="N54" i="2"/>
  <c r="M20" i="8" s="1"/>
  <c r="M54" i="2"/>
  <c r="L54" i="2"/>
  <c r="K20" i="8" s="1"/>
  <c r="K54" i="2"/>
  <c r="J54" i="2"/>
  <c r="I20" i="8" s="1"/>
  <c r="I54" i="2"/>
  <c r="H54" i="2"/>
  <c r="G54" i="2"/>
  <c r="N39" i="2"/>
  <c r="M12" i="8" s="1"/>
  <c r="M39" i="2"/>
  <c r="L12" i="8" s="1"/>
  <c r="L39" i="2"/>
  <c r="K12" i="8" s="1"/>
  <c r="K39" i="2"/>
  <c r="J12" i="8" s="1"/>
  <c r="J39" i="2"/>
  <c r="I39" i="2"/>
  <c r="H39" i="2"/>
  <c r="G39" i="2"/>
  <c r="N6" i="2"/>
  <c r="M11" i="8" s="1"/>
  <c r="L6" i="2"/>
  <c r="K11" i="8" s="1"/>
  <c r="I11" i="8"/>
  <c r="M6" i="2"/>
  <c r="L11" i="8" s="1"/>
  <c r="K6" i="2"/>
  <c r="J11" i="8" s="1"/>
  <c r="E62" i="1"/>
  <c r="C62" i="1"/>
  <c r="B63" i="1"/>
  <c r="F62" i="1"/>
  <c r="D62" i="1"/>
  <c r="B62" i="1"/>
  <c r="F57" i="1"/>
  <c r="E9" i="8" s="1"/>
  <c r="E57" i="1"/>
  <c r="D9" i="8" s="1"/>
  <c r="D57" i="1"/>
  <c r="C9" i="8" s="1"/>
  <c r="C57" i="1"/>
  <c r="B57" i="1"/>
  <c r="B52" i="1"/>
  <c r="F53" i="1"/>
  <c r="F52" i="1" s="1"/>
  <c r="E8" i="8" s="1"/>
  <c r="E53" i="1"/>
  <c r="E52" i="1" s="1"/>
  <c r="D8" i="8" s="1"/>
  <c r="D7" i="8" s="1"/>
  <c r="D53" i="1"/>
  <c r="D52" i="1" s="1"/>
  <c r="C8" i="8" s="1"/>
  <c r="C7" i="8" s="1"/>
  <c r="C53" i="1"/>
  <c r="O53" i="1" s="1"/>
  <c r="H9" i="1"/>
  <c r="N37" i="1"/>
  <c r="M6" i="8" s="1"/>
  <c r="M4" i="8" s="1"/>
  <c r="M3" i="8" s="1"/>
  <c r="M37" i="1"/>
  <c r="L6" i="8" s="1"/>
  <c r="L4" i="8" s="1"/>
  <c r="L3" i="8" s="1"/>
  <c r="L37" i="1"/>
  <c r="K6" i="8" s="1"/>
  <c r="K4" i="8" s="1"/>
  <c r="K3" i="8" s="1"/>
  <c r="K37" i="1"/>
  <c r="J6" i="8" s="1"/>
  <c r="J4" i="8" s="1"/>
  <c r="J3" i="8" s="1"/>
  <c r="J37" i="1"/>
  <c r="I6" i="8" s="1"/>
  <c r="I4" i="8" s="1"/>
  <c r="I37" i="1"/>
  <c r="H6" i="8" s="1"/>
  <c r="H4" i="8" s="1"/>
  <c r="G37" i="1"/>
  <c r="F37" i="1"/>
  <c r="E6" i="8" s="1"/>
  <c r="E37" i="1"/>
  <c r="D6" i="8" s="1"/>
  <c r="D37" i="1"/>
  <c r="C6" i="8" s="1"/>
  <c r="C37" i="1"/>
  <c r="B37" i="1"/>
  <c r="F10" i="1"/>
  <c r="E5" i="8" s="1"/>
  <c r="E10" i="1"/>
  <c r="D5" i="8" s="1"/>
  <c r="D10" i="1"/>
  <c r="C5" i="8" s="1"/>
  <c r="C10" i="1"/>
  <c r="B10" i="1"/>
  <c r="H18" i="4"/>
  <c r="C13" i="5"/>
  <c r="F11" i="5"/>
  <c r="E11" i="5"/>
  <c r="D11" i="5"/>
  <c r="C11" i="5"/>
  <c r="K11" i="5" s="1"/>
  <c r="B11" i="5"/>
  <c r="A11" i="5"/>
  <c r="F9" i="5"/>
  <c r="E9" i="5"/>
  <c r="D9" i="5"/>
  <c r="C9" i="5"/>
  <c r="K9" i="5" s="1"/>
  <c r="B9" i="5"/>
  <c r="F5" i="5"/>
  <c r="F16" i="5" s="1"/>
  <c r="E5" i="5"/>
  <c r="E16" i="5" s="1"/>
  <c r="D5" i="5"/>
  <c r="D16" i="5" s="1"/>
  <c r="C5" i="5"/>
  <c r="C16" i="5" s="1"/>
  <c r="B5" i="5"/>
  <c r="B16" i="5" s="1"/>
  <c r="I12" i="8" l="1"/>
  <c r="J8" i="5"/>
  <c r="I14" i="8"/>
  <c r="J10" i="5"/>
  <c r="I3" i="8"/>
  <c r="I33" i="8"/>
  <c r="B9" i="1"/>
  <c r="B8" i="1" s="1"/>
  <c r="B71" i="1" s="1"/>
  <c r="E4" i="8"/>
  <c r="H3" i="8"/>
  <c r="H33" i="8" s="1"/>
  <c r="D4" i="8"/>
  <c r="I10" i="8"/>
  <c r="K18" i="8"/>
  <c r="N78" i="8"/>
  <c r="N95" i="8"/>
  <c r="L10" i="8"/>
  <c r="D3" i="8"/>
  <c r="D21" i="8" s="1"/>
  <c r="E7" i="8"/>
  <c r="M10" i="8"/>
  <c r="I18" i="8"/>
  <c r="I22" i="8" s="1"/>
  <c r="M18" i="8"/>
  <c r="H14" i="8"/>
  <c r="I10" i="5"/>
  <c r="H12" i="8"/>
  <c r="I8" i="5"/>
  <c r="H11" i="8"/>
  <c r="I7" i="5"/>
  <c r="B5" i="8"/>
  <c r="O10" i="1"/>
  <c r="H5" i="4" s="1"/>
  <c r="J21" i="8"/>
  <c r="L15" i="8"/>
  <c r="L21" i="8"/>
  <c r="D9" i="1"/>
  <c r="D8" i="1" s="1"/>
  <c r="D71" i="1" s="1"/>
  <c r="F9" i="1"/>
  <c r="F8" i="1" s="1"/>
  <c r="I9" i="1"/>
  <c r="I8" i="1" s="1"/>
  <c r="I71" i="1" s="1"/>
  <c r="K9" i="1"/>
  <c r="K8" i="1" s="1"/>
  <c r="M9" i="1"/>
  <c r="M8" i="1" s="1"/>
  <c r="B9" i="8"/>
  <c r="N9" i="8" s="1"/>
  <c r="O57" i="1"/>
  <c r="H9" i="4" s="1"/>
  <c r="G12" i="8"/>
  <c r="H8" i="5"/>
  <c r="O54" i="2"/>
  <c r="H21" i="4" s="1"/>
  <c r="G20" i="8"/>
  <c r="D10" i="5"/>
  <c r="C14" i="8"/>
  <c r="F10" i="5"/>
  <c r="E14" i="8"/>
  <c r="B18" i="8"/>
  <c r="D18" i="8"/>
  <c r="O56" i="2"/>
  <c r="H13" i="5"/>
  <c r="K13" i="5" s="1"/>
  <c r="H7" i="5"/>
  <c r="G11" i="8"/>
  <c r="F11" i="8"/>
  <c r="G7" i="5"/>
  <c r="C4" i="8"/>
  <c r="B6" i="8"/>
  <c r="O37" i="1"/>
  <c r="H6" i="4" s="1"/>
  <c r="G9" i="1"/>
  <c r="G8" i="1" s="1"/>
  <c r="F6" i="8"/>
  <c r="F4" i="8" s="1"/>
  <c r="F3" i="8" s="1"/>
  <c r="I21" i="8"/>
  <c r="K21" i="8"/>
  <c r="M15" i="8"/>
  <c r="M21" i="8"/>
  <c r="C9" i="1"/>
  <c r="C8" i="1" s="1"/>
  <c r="C71" i="1" s="1"/>
  <c r="E9" i="1"/>
  <c r="E8" i="1" s="1"/>
  <c r="E71" i="1" s="1"/>
  <c r="J9" i="1"/>
  <c r="J8" i="1" s="1"/>
  <c r="J71" i="1" s="1"/>
  <c r="L9" i="1"/>
  <c r="L8" i="1" s="1"/>
  <c r="N9" i="1"/>
  <c r="N8" i="1" s="1"/>
  <c r="C52" i="1"/>
  <c r="J10" i="8"/>
  <c r="J15" i="8" s="1"/>
  <c r="K10" i="8"/>
  <c r="F12" i="8"/>
  <c r="G8" i="5"/>
  <c r="G49" i="2"/>
  <c r="G48" i="2" s="1"/>
  <c r="G12" i="5" s="1"/>
  <c r="F20" i="8"/>
  <c r="F18" i="8" s="1"/>
  <c r="I49" i="2"/>
  <c r="I48" i="2" s="1"/>
  <c r="I12" i="5" s="1"/>
  <c r="H20" i="8"/>
  <c r="H18" i="8" s="1"/>
  <c r="K49" i="2"/>
  <c r="J20" i="8"/>
  <c r="J18" i="8" s="1"/>
  <c r="M49" i="2"/>
  <c r="L20" i="8"/>
  <c r="L18" i="8" s="1"/>
  <c r="C10" i="5"/>
  <c r="B14" i="8"/>
  <c r="E10" i="5"/>
  <c r="D14" i="8"/>
  <c r="F14" i="8"/>
  <c r="G10" i="5"/>
  <c r="F49" i="2"/>
  <c r="E19" i="8"/>
  <c r="E18" i="8" s="1"/>
  <c r="O50" i="2"/>
  <c r="H20" i="4" s="1"/>
  <c r="H19" i="4" s="1"/>
  <c r="G19" i="8"/>
  <c r="C18" i="8"/>
  <c r="O42" i="2"/>
  <c r="H13" i="4" s="1"/>
  <c r="G13" i="8"/>
  <c r="N13" i="8" s="1"/>
  <c r="H44" i="2"/>
  <c r="O45" i="2"/>
  <c r="H8" i="1"/>
  <c r="I5" i="2"/>
  <c r="I4" i="2" s="1"/>
  <c r="M5" i="2"/>
  <c r="M4" i="2" s="1"/>
  <c r="M59" i="2" s="1"/>
  <c r="F71" i="1"/>
  <c r="J5" i="2"/>
  <c r="J4" i="2" s="1"/>
  <c r="N5" i="2"/>
  <c r="N4" i="2" s="1"/>
  <c r="N59" i="2" s="1"/>
  <c r="G5" i="2"/>
  <c r="G4" i="2" s="1"/>
  <c r="K5" i="2"/>
  <c r="K4" i="2" s="1"/>
  <c r="K59" i="2" s="1"/>
  <c r="H49" i="2"/>
  <c r="J49" i="2"/>
  <c r="J48" i="2" s="1"/>
  <c r="J12" i="5" s="1"/>
  <c r="L49" i="2"/>
  <c r="N49" i="2"/>
  <c r="C49" i="2"/>
  <c r="E49" i="2"/>
  <c r="H5" i="2"/>
  <c r="L5" i="2"/>
  <c r="L4" i="2" s="1"/>
  <c r="L59" i="2" s="1"/>
  <c r="H28" i="4"/>
  <c r="H25" i="4" s="1"/>
  <c r="F19" i="3"/>
  <c r="E19" i="3"/>
  <c r="D19" i="3"/>
  <c r="C19" i="3"/>
  <c r="B19" i="3"/>
  <c r="F37" i="4"/>
  <c r="F18" i="3" s="1"/>
  <c r="E37" i="4"/>
  <c r="E18" i="3" s="1"/>
  <c r="D37" i="4"/>
  <c r="D18" i="3" s="1"/>
  <c r="C37" i="4"/>
  <c r="C18" i="3" s="1"/>
  <c r="B37" i="4"/>
  <c r="B18" i="3" s="1"/>
  <c r="F36" i="4"/>
  <c r="F17" i="3" s="1"/>
  <c r="E36" i="4"/>
  <c r="E17" i="3" s="1"/>
  <c r="D36" i="4"/>
  <c r="D17" i="3" s="1"/>
  <c r="C36" i="4"/>
  <c r="C17" i="3" s="1"/>
  <c r="B36" i="4"/>
  <c r="B17" i="3" s="1"/>
  <c r="F35" i="4"/>
  <c r="F16" i="3" s="1"/>
  <c r="E35" i="4"/>
  <c r="E16" i="3" s="1"/>
  <c r="D35" i="4"/>
  <c r="D16" i="3" s="1"/>
  <c r="C35" i="4"/>
  <c r="C16" i="3" s="1"/>
  <c r="B35" i="4"/>
  <c r="B16" i="3" s="1"/>
  <c r="F34" i="4"/>
  <c r="F15" i="3" s="1"/>
  <c r="E34" i="4"/>
  <c r="E15" i="3" s="1"/>
  <c r="D34" i="4"/>
  <c r="D15" i="3" s="1"/>
  <c r="C34" i="4"/>
  <c r="C15" i="3" s="1"/>
  <c r="B34" i="4"/>
  <c r="B15" i="3" s="1"/>
  <c r="H29" i="4"/>
  <c r="G29" i="4"/>
  <c r="G19" i="4"/>
  <c r="G10" i="4"/>
  <c r="G7" i="4"/>
  <c r="G4" i="4"/>
  <c r="J59" i="2" l="1"/>
  <c r="J6" i="5"/>
  <c r="G6" i="5"/>
  <c r="G18" i="5" s="1"/>
  <c r="I15" i="8"/>
  <c r="I38" i="8"/>
  <c r="I34" i="8"/>
  <c r="H21" i="8"/>
  <c r="E3" i="8"/>
  <c r="E33" i="8" s="1"/>
  <c r="I35" i="8"/>
  <c r="H35" i="8"/>
  <c r="G14" i="5"/>
  <c r="L22" i="8"/>
  <c r="L23" i="8" s="1"/>
  <c r="L31" i="8" s="1"/>
  <c r="L94" i="8" s="1"/>
  <c r="K22" i="8"/>
  <c r="K15" i="8"/>
  <c r="N20" i="8"/>
  <c r="N6" i="8"/>
  <c r="D33" i="8"/>
  <c r="M22" i="8"/>
  <c r="M23" i="8" s="1"/>
  <c r="M31" i="8" s="1"/>
  <c r="M94" i="8" s="1"/>
  <c r="H10" i="8"/>
  <c r="I59" i="2"/>
  <c r="I6" i="5"/>
  <c r="H22" i="8"/>
  <c r="H23" i="8" s="1"/>
  <c r="H4" i="4"/>
  <c r="O8" i="1"/>
  <c r="H71" i="1"/>
  <c r="O44" i="2"/>
  <c r="H14" i="4" s="1"/>
  <c r="G14" i="8"/>
  <c r="G10" i="8" s="1"/>
  <c r="H10" i="5"/>
  <c r="H6" i="5" s="1"/>
  <c r="B8" i="8"/>
  <c r="O52" i="1"/>
  <c r="H8" i="4" s="1"/>
  <c r="H7" i="4" s="1"/>
  <c r="O9" i="1"/>
  <c r="N5" i="8"/>
  <c r="B4" i="8"/>
  <c r="G3" i="4"/>
  <c r="G22" i="4" s="1"/>
  <c r="G23" i="4"/>
  <c r="G39" i="4" s="1"/>
  <c r="G59" i="2"/>
  <c r="G19" i="5"/>
  <c r="N14" i="8"/>
  <c r="J22" i="8"/>
  <c r="J23" i="8" s="1"/>
  <c r="J31" i="8" s="1"/>
  <c r="J94" i="8" s="1"/>
  <c r="K23" i="8"/>
  <c r="K31" i="8" s="1"/>
  <c r="K94" i="8" s="1"/>
  <c r="I23" i="8"/>
  <c r="F33" i="8"/>
  <c r="F21" i="8"/>
  <c r="C3" i="8"/>
  <c r="F10" i="8"/>
  <c r="N19" i="8"/>
  <c r="G18" i="8"/>
  <c r="E21" i="8"/>
  <c r="O49" i="2"/>
  <c r="H48" i="2"/>
  <c r="G20" i="5"/>
  <c r="G17" i="5"/>
  <c r="H4" i="2"/>
  <c r="G16" i="4"/>
  <c r="G35" i="4"/>
  <c r="G16" i="3" s="1"/>
  <c r="G34" i="4"/>
  <c r="G15" i="3" s="1"/>
  <c r="G20" i="3" l="1"/>
  <c r="G38" i="4"/>
  <c r="G40" i="4"/>
  <c r="K10" i="5"/>
  <c r="J14" i="5"/>
  <c r="J18" i="5"/>
  <c r="G19" i="3"/>
  <c r="G24" i="4"/>
  <c r="G32" i="4" s="1"/>
  <c r="G37" i="4" s="1"/>
  <c r="G18" i="3" s="1"/>
  <c r="J19" i="5"/>
  <c r="I31" i="8"/>
  <c r="I36" i="8"/>
  <c r="H19" i="5"/>
  <c r="H18" i="5"/>
  <c r="H31" i="8"/>
  <c r="H36" i="8"/>
  <c r="H15" i="8"/>
  <c r="H38" i="8"/>
  <c r="H34" i="8"/>
  <c r="G22" i="8"/>
  <c r="G23" i="8" s="1"/>
  <c r="G31" i="8" s="1"/>
  <c r="I14" i="5"/>
  <c r="I19" i="5"/>
  <c r="I18" i="5"/>
  <c r="H3" i="4"/>
  <c r="F35" i="8"/>
  <c r="F38" i="8"/>
  <c r="C21" i="8"/>
  <c r="F22" i="8"/>
  <c r="F23" i="8" s="1"/>
  <c r="N4" i="8"/>
  <c r="G15" i="8"/>
  <c r="G38" i="8"/>
  <c r="B7" i="8"/>
  <c r="N7" i="8" s="1"/>
  <c r="N8" i="8"/>
  <c r="H12" i="5"/>
  <c r="N18" i="8"/>
  <c r="C84" i="8" s="1"/>
  <c r="H14" i="5"/>
  <c r="H17" i="5" s="1"/>
  <c r="F34" i="8"/>
  <c r="C33" i="8"/>
  <c r="F15" i="8"/>
  <c r="G35" i="8"/>
  <c r="G34" i="8"/>
  <c r="H59" i="2"/>
  <c r="H22" i="4"/>
  <c r="G36" i="4"/>
  <c r="G17" i="3" s="1"/>
  <c r="J17" i="5" l="1"/>
  <c r="J20" i="5"/>
  <c r="I94" i="8"/>
  <c r="I23" i="3" s="1"/>
  <c r="I37" i="8"/>
  <c r="H94" i="8"/>
  <c r="H23" i="3" s="1"/>
  <c r="H37" i="8"/>
  <c r="G36" i="8"/>
  <c r="G37" i="8"/>
  <c r="G94" i="8"/>
  <c r="G23" i="3" s="1"/>
  <c r="D84" i="8"/>
  <c r="E84" i="8" s="1"/>
  <c r="C90" i="8"/>
  <c r="D90" i="8" s="1"/>
  <c r="E90" i="8" s="1"/>
  <c r="I20" i="5"/>
  <c r="I17" i="5"/>
  <c r="F31" i="8"/>
  <c r="F36" i="8"/>
  <c r="H20" i="5"/>
  <c r="B3" i="8"/>
  <c r="B54" i="2"/>
  <c r="B49" i="2" s="1"/>
  <c r="B48" i="2" s="1"/>
  <c r="F48" i="2"/>
  <c r="F12" i="5" s="1"/>
  <c r="E48" i="2"/>
  <c r="C48" i="2"/>
  <c r="F39" i="2"/>
  <c r="E39" i="2"/>
  <c r="D39" i="2"/>
  <c r="C39" i="2"/>
  <c r="B39" i="2"/>
  <c r="B8" i="5" s="1"/>
  <c r="F34" i="2"/>
  <c r="E34" i="2"/>
  <c r="D34" i="2"/>
  <c r="C34" i="2"/>
  <c r="B34" i="2"/>
  <c r="F18" i="2"/>
  <c r="F16" i="2" s="1"/>
  <c r="E18" i="2"/>
  <c r="E16" i="2" s="1"/>
  <c r="D18" i="2"/>
  <c r="D16" i="2" s="1"/>
  <c r="C18" i="2"/>
  <c r="B18" i="2"/>
  <c r="B16" i="2" s="1"/>
  <c r="F9" i="2"/>
  <c r="F7" i="2" s="1"/>
  <c r="E9" i="2"/>
  <c r="E7" i="2" s="1"/>
  <c r="D9" i="2"/>
  <c r="D7" i="2" s="1"/>
  <c r="C9" i="2"/>
  <c r="B9" i="2"/>
  <c r="B7" i="2" s="1"/>
  <c r="O18" i="2" l="1"/>
  <c r="F37" i="8"/>
  <c r="F94" i="8"/>
  <c r="F23" i="3" s="1"/>
  <c r="C8" i="5"/>
  <c r="K8" i="5" s="1"/>
  <c r="B12" i="8"/>
  <c r="O39" i="2"/>
  <c r="H12" i="4" s="1"/>
  <c r="E8" i="5"/>
  <c r="D12" i="8"/>
  <c r="O9" i="2"/>
  <c r="O34" i="2"/>
  <c r="D8" i="5"/>
  <c r="C12" i="8"/>
  <c r="F8" i="5"/>
  <c r="E12" i="8"/>
  <c r="B21" i="8"/>
  <c r="N3" i="8"/>
  <c r="B33" i="8"/>
  <c r="C16" i="2"/>
  <c r="O16" i="2" s="1"/>
  <c r="C12" i="5"/>
  <c r="C7" i="2"/>
  <c r="O7" i="2" s="1"/>
  <c r="E12" i="5"/>
  <c r="B12" i="5"/>
  <c r="B6" i="2"/>
  <c r="B7" i="5" s="1"/>
  <c r="F6" i="2"/>
  <c r="D6" i="2"/>
  <c r="D48" i="2"/>
  <c r="O48" i="2" s="1"/>
  <c r="E6" i="2"/>
  <c r="N33" i="8" l="1"/>
  <c r="C82" i="8"/>
  <c r="E7" i="5"/>
  <c r="D11" i="8"/>
  <c r="D7" i="5"/>
  <c r="C11" i="8"/>
  <c r="N12" i="8"/>
  <c r="F7" i="5"/>
  <c r="E11" i="8"/>
  <c r="N21" i="8"/>
  <c r="C6" i="2"/>
  <c r="D12" i="5"/>
  <c r="K12" i="5" s="1"/>
  <c r="D5" i="2"/>
  <c r="D4" i="2" s="1"/>
  <c r="D59" i="2" s="1"/>
  <c r="D6" i="5"/>
  <c r="D19" i="5" s="1"/>
  <c r="B6" i="5"/>
  <c r="E6" i="5"/>
  <c r="E18" i="5" s="1"/>
  <c r="B5" i="2"/>
  <c r="B4" i="2" s="1"/>
  <c r="B59" i="2" s="1"/>
  <c r="F6" i="5"/>
  <c r="F5" i="2"/>
  <c r="F4" i="2" s="1"/>
  <c r="F59" i="2" s="1"/>
  <c r="E5" i="2"/>
  <c r="E4" i="2" s="1"/>
  <c r="E59" i="2" s="1"/>
  <c r="C88" i="8" l="1"/>
  <c r="D88" i="8" s="1"/>
  <c r="E88" i="8" s="1"/>
  <c r="D82" i="8"/>
  <c r="E82" i="8" s="1"/>
  <c r="B11" i="8"/>
  <c r="O6" i="2"/>
  <c r="H11" i="4" s="1"/>
  <c r="E10" i="8"/>
  <c r="C10" i="8"/>
  <c r="D10" i="8"/>
  <c r="C7" i="5"/>
  <c r="C5" i="2"/>
  <c r="D14" i="5"/>
  <c r="B14" i="5"/>
  <c r="B19" i="5"/>
  <c r="E19" i="5"/>
  <c r="E14" i="5"/>
  <c r="B18" i="5"/>
  <c r="D18" i="5"/>
  <c r="F14" i="5"/>
  <c r="F19" i="5"/>
  <c r="F18" i="5"/>
  <c r="K19" i="5" l="1"/>
  <c r="C6" i="5"/>
  <c r="K6" i="5" s="1"/>
  <c r="K7" i="5"/>
  <c r="C4" i="2"/>
  <c r="O5" i="2"/>
  <c r="D38" i="8"/>
  <c r="D15" i="8"/>
  <c r="D22" i="8"/>
  <c r="D23" i="8" s="1"/>
  <c r="D35" i="8"/>
  <c r="C22" i="8"/>
  <c r="C23" i="8" s="1"/>
  <c r="C38" i="8"/>
  <c r="C15" i="8"/>
  <c r="C35" i="8"/>
  <c r="E38" i="8"/>
  <c r="E22" i="8"/>
  <c r="E23" i="8" s="1"/>
  <c r="E15" i="8"/>
  <c r="E35" i="8"/>
  <c r="D34" i="8"/>
  <c r="C34" i="8"/>
  <c r="E34" i="8"/>
  <c r="B10" i="8"/>
  <c r="B34" i="8" s="1"/>
  <c r="N11" i="8"/>
  <c r="H10" i="4"/>
  <c r="C18" i="5"/>
  <c r="K18" i="5" s="1"/>
  <c r="C14" i="5"/>
  <c r="K14" i="5" s="1"/>
  <c r="C19" i="5"/>
  <c r="D17" i="5"/>
  <c r="D20" i="5"/>
  <c r="B20" i="5"/>
  <c r="B17" i="5"/>
  <c r="E17" i="5"/>
  <c r="E20" i="5"/>
  <c r="F20" i="5"/>
  <c r="F17" i="5"/>
  <c r="H34" i="4" l="1"/>
  <c r="H15" i="3" s="1"/>
  <c r="H38" i="4"/>
  <c r="H19" i="3" s="1"/>
  <c r="N10" i="8"/>
  <c r="C83" i="8" s="1"/>
  <c r="B38" i="8"/>
  <c r="B22" i="8"/>
  <c r="B15" i="8"/>
  <c r="N15" i="8" s="1"/>
  <c r="B35" i="8"/>
  <c r="C31" i="8"/>
  <c r="C36" i="8"/>
  <c r="D36" i="8"/>
  <c r="D31" i="8"/>
  <c r="C59" i="2"/>
  <c r="O59" i="2" s="1"/>
  <c r="O4" i="2"/>
  <c r="E31" i="8"/>
  <c r="E36" i="8"/>
  <c r="C17" i="5"/>
  <c r="K17" i="5" s="1"/>
  <c r="C20" i="5"/>
  <c r="K20" i="5" s="1"/>
  <c r="H35" i="4"/>
  <c r="H16" i="3" s="1"/>
  <c r="H16" i="4"/>
  <c r="H23" i="4"/>
  <c r="H24" i="4" l="1"/>
  <c r="H20" i="3"/>
  <c r="H40" i="4"/>
  <c r="H39" i="4"/>
  <c r="C37" i="8"/>
  <c r="C94" i="8"/>
  <c r="C23" i="3" s="1"/>
  <c r="E37" i="8"/>
  <c r="E94" i="8"/>
  <c r="E23" i="3" s="1"/>
  <c r="D37" i="8"/>
  <c r="D94" i="8"/>
  <c r="D23" i="3" s="1"/>
  <c r="N34" i="8"/>
  <c r="C89" i="8"/>
  <c r="D89" i="8" s="1"/>
  <c r="E89" i="8" s="1"/>
  <c r="D83" i="8"/>
  <c r="E83" i="8" s="1"/>
  <c r="N22" i="8"/>
  <c r="B23" i="8"/>
  <c r="N38" i="8"/>
  <c r="N35" i="8"/>
  <c r="H36" i="4"/>
  <c r="H17" i="3" s="1"/>
  <c r="H32" i="4"/>
  <c r="H37" i="4" s="1"/>
  <c r="H18" i="3" s="1"/>
  <c r="G62" i="1"/>
  <c r="B36" i="8" l="1"/>
  <c r="B31" i="8"/>
  <c r="B94" i="8" s="1"/>
  <c r="B23" i="3" s="1"/>
  <c r="N23" i="8"/>
  <c r="O62" i="1"/>
  <c r="G71" i="1"/>
  <c r="O71" i="1" s="1"/>
  <c r="N36" i="8" l="1"/>
  <c r="C85" i="8"/>
  <c r="B37" i="8"/>
  <c r="N31" i="8"/>
  <c r="C91" i="8" l="1"/>
  <c r="D91" i="8" s="1"/>
  <c r="E91" i="8" s="1"/>
  <c r="D85" i="8"/>
  <c r="E85" i="8" s="1"/>
  <c r="N37" i="8"/>
  <c r="N94" i="8"/>
</calcChain>
</file>

<file path=xl/sharedStrings.xml><?xml version="1.0" encoding="utf-8"?>
<sst xmlns="http://schemas.openxmlformats.org/spreadsheetml/2006/main" count="409" uniqueCount="280">
  <si>
    <t>MUNICIPALIDAD de CHAJARI</t>
  </si>
  <si>
    <t xml:space="preserve">CLASIFICACION DE LOS RECURSOS </t>
  </si>
  <si>
    <t>Y CUADRO FINANCIERO ANALITICO</t>
  </si>
  <si>
    <t>C  U  E  N  T  A  S</t>
  </si>
  <si>
    <t>RECURSOS CORRIENTES</t>
  </si>
  <si>
    <t>De Jurisdiccion Municipal</t>
  </si>
  <si>
    <t xml:space="preserve"> ** Tasas Municipales</t>
  </si>
  <si>
    <t>01- General Inmobiliaria</t>
  </si>
  <si>
    <t>02- Serv.Sanitarios Agua y Cloacas</t>
  </si>
  <si>
    <t>03- Inspección Sanitaria, Higiene y Seguridad</t>
  </si>
  <si>
    <t>04- Salud Publica Municipal</t>
  </si>
  <si>
    <t>05- Control Vehículos Transporte Público</t>
  </si>
  <si>
    <t>06- Control Bromatológico</t>
  </si>
  <si>
    <t>07- Cementerio</t>
  </si>
  <si>
    <t>08- Vendedores Ambulantes</t>
  </si>
  <si>
    <t>09- Construcciones</t>
  </si>
  <si>
    <t>10- Derecho Oficina y Sellados</t>
  </si>
  <si>
    <t>11- Recupero inclusión social</t>
  </si>
  <si>
    <t>12- Ocupación via publica</t>
  </si>
  <si>
    <t>13- Servicios Sanitarios</t>
  </si>
  <si>
    <t>14- Recolección residuos patologicos</t>
  </si>
  <si>
    <t xml:space="preserve">15- Multas y Recargos </t>
  </si>
  <si>
    <t>16- Contribución por mejoras: Pavimento</t>
  </si>
  <si>
    <t>17- Contribución por mejoras: Veredas</t>
  </si>
  <si>
    <t>18- Contrib.por mejoras: Agua</t>
  </si>
  <si>
    <t>19-Contribucion por mejoras: Alumbrado</t>
  </si>
  <si>
    <t>20-Contribucion por mejoras: Cloacas</t>
  </si>
  <si>
    <t>21- Espectáculos Públicos</t>
  </si>
  <si>
    <t>22- Fondo para Infraestructura</t>
  </si>
  <si>
    <t>23- Inspección Instalac.Electr.y Medidores</t>
  </si>
  <si>
    <t>24- Multas Código de Faltas</t>
  </si>
  <si>
    <t>25- Fondo Defensa Civil</t>
  </si>
  <si>
    <t xml:space="preserve"> ** Otros Ingresos de Jurisd.Munic.</t>
  </si>
  <si>
    <t>01- Canon Varios</t>
  </si>
  <si>
    <t>02- Ingresos Varios</t>
  </si>
  <si>
    <t>03- Balneario Camping</t>
  </si>
  <si>
    <t>05- Fondo voluntario bomberos</t>
  </si>
  <si>
    <t>06- Ingresos Termas</t>
  </si>
  <si>
    <t>12- Ingresos Dirección Deportes</t>
  </si>
  <si>
    <t>13- Ingresos Dirección Servicios Públicos</t>
  </si>
  <si>
    <t>14- Residencia estudiantil</t>
  </si>
  <si>
    <t>15- Empresa constructora municipal</t>
  </si>
  <si>
    <t>16- Instituto municipal de vivienda</t>
  </si>
  <si>
    <t>18- Publicidad</t>
  </si>
  <si>
    <t>20- Canon Mercado Popular</t>
  </si>
  <si>
    <t>DE OTRAS JURISDICCIONES</t>
  </si>
  <si>
    <t xml:space="preserve"> ** De Jurisdiccion Provincial</t>
  </si>
  <si>
    <t>01- Particip.Impuestos Provinciales</t>
  </si>
  <si>
    <t>RECURSOS DE CAPITAL</t>
  </si>
  <si>
    <t>02- Venta de Activo Fijo</t>
  </si>
  <si>
    <t>FINANCIAMIENTO</t>
  </si>
  <si>
    <t>01- Financiamiento</t>
  </si>
  <si>
    <t>18- Fondo Federal Solidario</t>
  </si>
  <si>
    <t>TOTAL CALCULO DE RECURSOS</t>
  </si>
  <si>
    <t>CONCEPTO</t>
  </si>
  <si>
    <t>EROGACIONES CORRIENTES</t>
  </si>
  <si>
    <t>OPERACION</t>
  </si>
  <si>
    <t xml:space="preserve">      PLANTA PERMANENTE</t>
  </si>
  <si>
    <t xml:space="preserve">      REMUNERACIONES</t>
  </si>
  <si>
    <t xml:space="preserve">      ADICIONALES</t>
  </si>
  <si>
    <t xml:space="preserve">       BONIFICACION POR ANTIGUEDAD</t>
  </si>
  <si>
    <t xml:space="preserve">       BONIFICACION POR TITULO</t>
  </si>
  <si>
    <t xml:space="preserve">       GASTOS REPRESENTACION</t>
  </si>
  <si>
    <t xml:space="preserve">       PERMANENCIA EN CATEGORIA</t>
  </si>
  <si>
    <t>BIENES DE CONSUMO</t>
  </si>
  <si>
    <t>SERVICIOS NO PERSONALES</t>
  </si>
  <si>
    <t>TRANSFERENCIAS</t>
  </si>
  <si>
    <t>EROGACIONES DE CAPITAL</t>
  </si>
  <si>
    <t>PRESUPUESTO</t>
  </si>
  <si>
    <t>ENERO</t>
  </si>
  <si>
    <t>FEBRERO</t>
  </si>
  <si>
    <t>MARZO</t>
  </si>
  <si>
    <t xml:space="preserve">FEBRERO </t>
  </si>
  <si>
    <t>ABRIL</t>
  </si>
  <si>
    <t>MAYO</t>
  </si>
  <si>
    <t>JUNIO</t>
  </si>
  <si>
    <t>JULIO</t>
  </si>
  <si>
    <t>AGOSTO</t>
  </si>
  <si>
    <t>SETIEMBRE</t>
  </si>
  <si>
    <t>OCTUBRE</t>
  </si>
  <si>
    <t>NOVIEMBRE</t>
  </si>
  <si>
    <t>DICIEMBRE</t>
  </si>
  <si>
    <t>17- Espectáculos Públicos</t>
  </si>
  <si>
    <t>Venta Lotes Ord 1337</t>
  </si>
  <si>
    <t>Imp. Automotor</t>
  </si>
  <si>
    <t>Imp. Inmobiliario</t>
  </si>
  <si>
    <t>Imp. Ing. Brutos</t>
  </si>
  <si>
    <t>** De Jurisdicción Nacional</t>
  </si>
  <si>
    <t>Part. Impuestos Nacionales</t>
  </si>
  <si>
    <t>Fondo Federal Solidario</t>
  </si>
  <si>
    <t>Aportes No Reintegrables</t>
  </si>
  <si>
    <t>Hogar De Ancianos</t>
  </si>
  <si>
    <t>Programa Más Cerca</t>
  </si>
  <si>
    <t>Plan Nacer</t>
  </si>
  <si>
    <t>Programa Mejor Vivir</t>
  </si>
  <si>
    <t xml:space="preserve">       ADICIONALES POR TAREAS</t>
  </si>
  <si>
    <t xml:space="preserve">       SUELDO ANUAL COMPLEMENTARIO</t>
  </si>
  <si>
    <t xml:space="preserve">       PERSONAL TEMPORARIO</t>
  </si>
  <si>
    <t xml:space="preserve">       REMUNERACIONES</t>
  </si>
  <si>
    <t xml:space="preserve">       ADICIONALES</t>
  </si>
  <si>
    <t xml:space="preserve">       BONIFICACION POR ANTIGÜEDAD</t>
  </si>
  <si>
    <t>BONIFICACION POR TITULO</t>
  </si>
  <si>
    <t>PERMANENCIA EN CATEGORIA</t>
  </si>
  <si>
    <t>ADICIONAL POR TAREAS</t>
  </si>
  <si>
    <t>SUELDO ANUAL COMPLEMENTARIO</t>
  </si>
  <si>
    <t>ASIGNACIONES FAMILIARES</t>
  </si>
  <si>
    <t>SERVICIOS EXTRAORDINARIOS</t>
  </si>
  <si>
    <t>PERSONAL SUPERNUMERARIO</t>
  </si>
  <si>
    <t>DIETAS H.C.D.</t>
  </si>
  <si>
    <t>ADICIONALES NO REMUN. NO BONIFICABLES</t>
  </si>
  <si>
    <t>PRESENTISMO</t>
  </si>
  <si>
    <t>PREMIOS</t>
  </si>
  <si>
    <t>GASTOS RESPONS. FUNCIONAL</t>
  </si>
  <si>
    <t>JUBILACION ANTICIPADA</t>
  </si>
  <si>
    <t>CONTRIBUCIONES</t>
  </si>
  <si>
    <t>CAJA DE JUBILACIONES</t>
  </si>
  <si>
    <t>IOSPER</t>
  </si>
  <si>
    <t>L.R.T.</t>
  </si>
  <si>
    <t>AEGURO DE VIDA</t>
  </si>
  <si>
    <t>BIENES Y SERVICIOS NO PERSONALES</t>
  </si>
  <si>
    <t>INTERESES DE LA DEUDA</t>
  </si>
  <si>
    <t>TRANSFERENCIAS P/FCIAR EROG CTES.</t>
  </si>
  <si>
    <t>ACT. NO LUCRATIVAS</t>
  </si>
  <si>
    <t>ASISTENCIA SOCIAL</t>
  </si>
  <si>
    <t>INVERESION REAL</t>
  </si>
  <si>
    <t>BIENES DE CAPITAL</t>
  </si>
  <si>
    <t>EQUIPAMIENTOS SERVICIOS PUBLICOS</t>
  </si>
  <si>
    <t>INVERSIONES ADMINISTRATIVAS</t>
  </si>
  <si>
    <t>BIENES CAPITAL SIN DISCRIMINAR</t>
  </si>
  <si>
    <t>TRABAJOS PUBLICOS</t>
  </si>
  <si>
    <t>POR ADMINISTRACION</t>
  </si>
  <si>
    <t>OTRAS EROGACIONES</t>
  </si>
  <si>
    <t>EROG P/ATENDER AMORT. DEUDA</t>
  </si>
  <si>
    <t>CREDITO ADICIONAL PARA OPERACIONES CORRIENTES</t>
  </si>
  <si>
    <t>AMORTIZACION DEUDA</t>
  </si>
  <si>
    <t>PERSONAL</t>
  </si>
  <si>
    <t>TOTAL</t>
  </si>
  <si>
    <t>DE LAS EROGACIONES</t>
  </si>
  <si>
    <t>CUADRO 1 - EJECUCION PRESUPUESTARIA - RESUMEN</t>
  </si>
  <si>
    <t>INDICADORES</t>
  </si>
  <si>
    <t>Peronal sobre total erogaciones</t>
  </si>
  <si>
    <t>Personal sobre erogaciones corrientes</t>
  </si>
  <si>
    <t>Erogaciones de capital sobre erogaciones totales</t>
  </si>
  <si>
    <t>Bienes y servicios  sobre erogaciones corrientes</t>
  </si>
  <si>
    <t>GOBIERNO DE LA CIUDAD DE CHAJARI</t>
  </si>
  <si>
    <t xml:space="preserve">EJECUCIONES PRESUPUESARIAS </t>
  </si>
  <si>
    <t>INDICE</t>
  </si>
  <si>
    <t>CALCULO DE RECURSOS</t>
  </si>
  <si>
    <t>EJECUCION DE LAS EROGACIONES</t>
  </si>
  <si>
    <t>RESUMEN DE EROGACIONES - PRINICPALES CUENTAS</t>
  </si>
  <si>
    <t>VOLVER INDICE</t>
  </si>
  <si>
    <t>De jurisdiccion municipal</t>
  </si>
  <si>
    <t>Tasas Municipales</t>
  </si>
  <si>
    <t>Otros ingresos Jurisdiccion Municipal</t>
  </si>
  <si>
    <t>De otras jurisdicciones</t>
  </si>
  <si>
    <t>De jurisdiccion provincial</t>
  </si>
  <si>
    <t>De jurisdiccion Nacional</t>
  </si>
  <si>
    <t>Erogaciones Corrientes</t>
  </si>
  <si>
    <t>Personal</t>
  </si>
  <si>
    <t>Bienes y Servicios No personales</t>
  </si>
  <si>
    <t>Intereses de la deuda</t>
  </si>
  <si>
    <t xml:space="preserve">Transferencias </t>
  </si>
  <si>
    <t>Credito adicional para incremento salarios</t>
  </si>
  <si>
    <t>Ahorro Corriente</t>
  </si>
  <si>
    <t>Recursos de Capital</t>
  </si>
  <si>
    <t>Recurso de capital propio</t>
  </si>
  <si>
    <t>Erogaciones de Capital</t>
  </si>
  <si>
    <t>Bienes de Capital</t>
  </si>
  <si>
    <t>Trabajos Públicos</t>
  </si>
  <si>
    <t>Total de Recursos</t>
  </si>
  <si>
    <t>Total de Erogaciones</t>
  </si>
  <si>
    <t>Resultado Financero</t>
  </si>
  <si>
    <t>Fuentes de Financiamiento</t>
  </si>
  <si>
    <t>Uso del Credito</t>
  </si>
  <si>
    <t>Aporte No Reintegrable</t>
  </si>
  <si>
    <t>Aplicaciones Financieras</t>
  </si>
  <si>
    <t>Amortizacion de la deuda</t>
  </si>
  <si>
    <t xml:space="preserve">Saldos afectados </t>
  </si>
  <si>
    <t>RESULTADO FINAL</t>
  </si>
  <si>
    <t>Algunos indicadores.</t>
  </si>
  <si>
    <t>Ingresos propios/recurso corriente</t>
  </si>
  <si>
    <t>Personal / Erogaciones corrientes</t>
  </si>
  <si>
    <t>B. y serv no pers / Erogaciones corrientes</t>
  </si>
  <si>
    <t>Resultado financiero / Recursos corrientes</t>
  </si>
  <si>
    <t>Resuiltado final / Total de recursos</t>
  </si>
  <si>
    <t>Gastos operación/total recursos</t>
  </si>
  <si>
    <t>COMPARATIVA ANUAL - Esquema AHORRO INVERSION</t>
  </si>
  <si>
    <t>Volver índice</t>
  </si>
  <si>
    <t>SUMA</t>
  </si>
  <si>
    <t>SEPTIEMBRE</t>
  </si>
  <si>
    <t xml:space="preserve">EJECUCION DEL GASTO - RESUMEN PRINCIPALES CUENTAS </t>
  </si>
  <si>
    <t>Volver a índice</t>
  </si>
  <si>
    <t xml:space="preserve">PERSONAL   </t>
  </si>
  <si>
    <t>ATN</t>
  </si>
  <si>
    <t>OTRAS DIETAS</t>
  </si>
  <si>
    <t>Promedio</t>
  </si>
  <si>
    <t>PLANILLA ANALITICA DE BIENES Y SERVICIOS</t>
  </si>
  <si>
    <t>SERVICIOS</t>
  </si>
  <si>
    <t>Denominación</t>
  </si>
  <si>
    <t>Presupueto 2016</t>
  </si>
  <si>
    <t>Enero</t>
  </si>
  <si>
    <t>Febrero</t>
  </si>
  <si>
    <t>Marzo</t>
  </si>
  <si>
    <t>Al 31/05/2016</t>
  </si>
  <si>
    <t>Alquileres</t>
  </si>
  <si>
    <t>Comisiones</t>
  </si>
  <si>
    <t>Comunicaciones (internet)</t>
  </si>
  <si>
    <t>Reparaciones</t>
  </si>
  <si>
    <t>Gomería</t>
  </si>
  <si>
    <t>Correo</t>
  </si>
  <si>
    <t>Electricidad</t>
  </si>
  <si>
    <t>Gastos Judiciales</t>
  </si>
  <si>
    <t>Honorarios</t>
  </si>
  <si>
    <t>Hospedaje</t>
  </si>
  <si>
    <t>Pasajes</t>
  </si>
  <si>
    <t>Publicidad</t>
  </si>
  <si>
    <t>Contratos</t>
  </si>
  <si>
    <t>Seguros</t>
  </si>
  <si>
    <t>Teléfonos</t>
  </si>
  <si>
    <t>Transporte</t>
  </si>
  <si>
    <t>Viáticos</t>
  </si>
  <si>
    <t>Nafta</t>
  </si>
  <si>
    <t>Gas Oil</t>
  </si>
  <si>
    <t>Lubricantes</t>
  </si>
  <si>
    <t>Neumaticos</t>
  </si>
  <si>
    <t>Repuestos</t>
  </si>
  <si>
    <t>Impresos</t>
  </si>
  <si>
    <t>Limpieza</t>
  </si>
  <si>
    <t>Materiales No invent.</t>
  </si>
  <si>
    <t>Ropa de trabajo</t>
  </si>
  <si>
    <t>Cursos y capacitaciones</t>
  </si>
  <si>
    <t>Repuestos de computación</t>
  </si>
  <si>
    <t>Racionamiento</t>
  </si>
  <si>
    <t>Distinciones y ofrendas</t>
  </si>
  <si>
    <t>Varios obras sanitarias</t>
  </si>
  <si>
    <t>Ins. Alumbrado publico</t>
  </si>
  <si>
    <t>Farmacia</t>
  </si>
  <si>
    <t>GNC</t>
  </si>
  <si>
    <t>COMPARATIVA DE BIENES Y SERVICIOS NO PERSONALES POR CUENTA</t>
  </si>
  <si>
    <t>Abril</t>
  </si>
  <si>
    <t>Mayo</t>
  </si>
  <si>
    <t>Junio</t>
  </si>
  <si>
    <t>Julio</t>
  </si>
  <si>
    <t>Agosto</t>
  </si>
  <si>
    <t>COMPARATIVA ANUAL - ESQUEMA AHORRO INVERSSION</t>
  </si>
  <si>
    <t>Ejecución de las erogaciones</t>
  </si>
  <si>
    <t>SEPTIEMRE</t>
  </si>
  <si>
    <t>COMPATATIVA MENSUAL - ESQUEMA AHORRO INVERSION</t>
  </si>
  <si>
    <t>VOLVER AL INDICE</t>
  </si>
  <si>
    <t>COMPARATIVA MENSUAL - Esquema AHORRO INVERSION -2015</t>
  </si>
  <si>
    <t>INVERSION</t>
  </si>
  <si>
    <t>RESULTADO FINANCIERO</t>
  </si>
  <si>
    <t>DIFERENCIA</t>
  </si>
  <si>
    <t>DIF. %</t>
  </si>
  <si>
    <t>AJUSTADO INFLACION</t>
  </si>
  <si>
    <t>COMPARATIVA MENSUAL - Esquema AHORRO INVERSION - 2016</t>
  </si>
  <si>
    <t>volver al inicio</t>
  </si>
  <si>
    <t>Al 31/01/2016</t>
  </si>
  <si>
    <t>Al 28/02/2016</t>
  </si>
  <si>
    <t>Al 31/03/2016</t>
  </si>
  <si>
    <t>Al 30/04/2016</t>
  </si>
  <si>
    <t>Al 30/06/2016</t>
  </si>
  <si>
    <t>RESULTADO FINAL 2015</t>
  </si>
  <si>
    <t>RESULTADO FINAL 2016</t>
  </si>
  <si>
    <t>Semestre</t>
  </si>
  <si>
    <t>Ingresos totales menos Gastos totales</t>
  </si>
  <si>
    <t>Al 30/07/2016</t>
  </si>
  <si>
    <t xml:space="preserve">TOTAL </t>
  </si>
  <si>
    <t>AÑO 2016 - Mensual</t>
  </si>
  <si>
    <t>-</t>
  </si>
  <si>
    <t>enero a agosto</t>
  </si>
  <si>
    <t>INFORMACION ´PROCESADA AL 01/08/16</t>
  </si>
  <si>
    <t>12,00 hs.</t>
  </si>
  <si>
    <t>Enero - agosto</t>
  </si>
  <si>
    <t>AL 31/08/2016</t>
  </si>
  <si>
    <t>Volver a inicio</t>
  </si>
  <si>
    <t>Inversión / total erogaciones</t>
  </si>
  <si>
    <t>Gastos operación/total erogaciones</t>
  </si>
  <si>
    <t>B. y serv no pers / Total erogaciones</t>
  </si>
  <si>
    <t>Inversiones / total erogaciones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</si>
</sst>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8" formatCode="&quot;$&quot;\ #,##0.00;[Red]&quot;$&quot;\ \-#,##0.00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_ &quot;$&quot;\ * #,##0_ ;_ &quot;$&quot;\ * \-#,##0_ ;_ &quot;$&quot;\ * &quot;-&quot;??_ ;_ @_ "/>
    <numFmt numFmtId="165" formatCode="0.0%"/>
    <numFmt numFmtId="166" formatCode="_ * #,##0_ ;_ * \-#,##0_ ;_ * &quot;-&quot;??_ ;_ @_ "/>
  </numFmts>
  <fonts count="46" x14ac:knownFonts="1">
    <font>
      <sz val="11"/>
      <color theme="1"/>
      <name val="Calibri"/>
      <family val="2"/>
      <scheme val="minor"/>
    </font>
    <font>
      <b/>
      <sz val="16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sz val="14"/>
      <name val="Arial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8"/>
      <color theme="0"/>
      <name val="Arial"/>
      <family val="2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u/>
      <sz val="16"/>
      <color theme="10"/>
      <name val="Calibri"/>
      <family val="2"/>
      <scheme val="minor"/>
    </font>
    <font>
      <b/>
      <sz val="10"/>
      <name val="Arial"/>
      <family val="2"/>
    </font>
    <font>
      <b/>
      <i/>
      <sz val="9"/>
      <name val="Arial"/>
      <family val="2"/>
    </font>
    <font>
      <b/>
      <sz val="14"/>
      <name val="Arial"/>
      <family val="2"/>
    </font>
    <font>
      <sz val="22"/>
      <color theme="1"/>
      <name val="Calibri"/>
      <family val="2"/>
      <scheme val="minor"/>
    </font>
    <font>
      <sz val="8"/>
      <color indexed="8"/>
      <name val="Arial"/>
      <family val="2"/>
    </font>
    <font>
      <b/>
      <sz val="11"/>
      <color theme="0"/>
      <name val="Arial"/>
      <family val="2"/>
    </font>
    <font>
      <u/>
      <sz val="14"/>
      <color theme="1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0"/>
      <name val="Arial"/>
      <family val="2"/>
    </font>
    <font>
      <b/>
      <sz val="24"/>
      <name val="Arial"/>
      <family val="2"/>
    </font>
    <font>
      <sz val="8"/>
      <color theme="1"/>
      <name val="Arial"/>
      <family val="2"/>
    </font>
    <font>
      <b/>
      <sz val="9"/>
      <name val="Arial"/>
      <family val="2"/>
    </font>
    <font>
      <sz val="11"/>
      <color theme="1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b/>
      <i/>
      <sz val="11"/>
      <color rgb="FFFF0000"/>
      <name val="Calibri"/>
      <family val="2"/>
      <scheme val="minor"/>
    </font>
    <font>
      <b/>
      <i/>
      <sz val="9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0"/>
      <name val="Arial"/>
      <family val="2"/>
    </font>
    <font>
      <b/>
      <sz val="11"/>
      <color rgb="FFFF0000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00B0F0"/>
      </left>
      <right/>
      <top style="medium">
        <color rgb="FF00B0F0"/>
      </top>
      <bottom style="medium">
        <color rgb="FF00B0F0"/>
      </bottom>
      <diagonal/>
    </border>
    <border>
      <left/>
      <right/>
      <top style="medium">
        <color rgb="FF00B0F0"/>
      </top>
      <bottom style="medium">
        <color rgb="FF00B0F0"/>
      </bottom>
      <diagonal/>
    </border>
    <border>
      <left/>
      <right style="medium">
        <color rgb="FF00B0F0"/>
      </right>
      <top style="medium">
        <color rgb="FF00B0F0"/>
      </top>
      <bottom style="medium">
        <color rgb="FF00B0F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FF0000"/>
      </left>
      <right/>
      <top/>
      <bottom/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medium">
        <color theme="3" tint="0.39997558519241921"/>
      </left>
      <right style="medium">
        <color theme="3" tint="0.39997558519241921"/>
      </right>
      <top style="medium">
        <color theme="3" tint="0.39997558519241921"/>
      </top>
      <bottom style="medium">
        <color theme="3" tint="0.39997558519241921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theme="3" tint="0.3999755851924192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theme="4" tint="-0.249977111117893"/>
      </left>
      <right style="medium">
        <color theme="4" tint="-0.249977111117893"/>
      </right>
      <top style="medium">
        <color theme="4" tint="-0.249977111117893"/>
      </top>
      <bottom style="medium">
        <color theme="4" tint="-0.249977111117893"/>
      </bottom>
      <diagonal/>
    </border>
  </borders>
  <cellStyleXfs count="5">
    <xf numFmtId="0" fontId="0" fillId="0" borderId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43" fontId="10" fillId="0" borderId="0" applyFont="0" applyFill="0" applyBorder="0" applyAlignment="0" applyProtection="0"/>
  </cellStyleXfs>
  <cellXfs count="235">
    <xf numFmtId="0" fontId="0" fillId="0" borderId="0" xfId="0"/>
    <xf numFmtId="0" fontId="1" fillId="0" borderId="0" xfId="0" applyFont="1"/>
    <xf numFmtId="0" fontId="4" fillId="0" borderId="0" xfId="0" applyFont="1"/>
    <xf numFmtId="0" fontId="2" fillId="0" borderId="0" xfId="0" applyFont="1"/>
    <xf numFmtId="0" fontId="6" fillId="0" borderId="0" xfId="0" applyFont="1"/>
    <xf numFmtId="0" fontId="7" fillId="0" borderId="0" xfId="0" applyFont="1"/>
    <xf numFmtId="0" fontId="7" fillId="2" borderId="0" xfId="0" applyFont="1" applyFill="1"/>
    <xf numFmtId="0" fontId="7" fillId="0" borderId="1" xfId="0" applyFont="1" applyBorder="1"/>
    <xf numFmtId="0" fontId="7" fillId="2" borderId="1" xfId="0" applyFont="1" applyFill="1" applyBorder="1"/>
    <xf numFmtId="0" fontId="9" fillId="0" borderId="0" xfId="0" applyFont="1"/>
    <xf numFmtId="0" fontId="7" fillId="0" borderId="2" xfId="0" applyFont="1" applyBorder="1"/>
    <xf numFmtId="0" fontId="7" fillId="3" borderId="1" xfId="0" applyFont="1" applyFill="1" applyBorder="1"/>
    <xf numFmtId="0" fontId="6" fillId="0" borderId="1" xfId="0" applyFont="1" applyBorder="1"/>
    <xf numFmtId="0" fontId="6" fillId="7" borderId="1" xfId="0" applyFont="1" applyFill="1" applyBorder="1"/>
    <xf numFmtId="0" fontId="7" fillId="0" borderId="1" xfId="0" applyFont="1" applyFill="1" applyBorder="1"/>
    <xf numFmtId="44" fontId="13" fillId="0" borderId="0" xfId="1" applyFont="1" applyBorder="1"/>
    <xf numFmtId="44" fontId="7" fillId="0" borderId="0" xfId="1" applyFont="1" applyBorder="1"/>
    <xf numFmtId="0" fontId="0" fillId="0" borderId="0" xfId="0" applyAlignment="1">
      <alignment horizontal="center"/>
    </xf>
    <xf numFmtId="44" fontId="3" fillId="0" borderId="0" xfId="1" applyFont="1"/>
    <xf numFmtId="44" fontId="4" fillId="0" borderId="0" xfId="1" applyFont="1"/>
    <xf numFmtId="44" fontId="5" fillId="0" borderId="0" xfId="1" applyFont="1"/>
    <xf numFmtId="44" fontId="7" fillId="0" borderId="0" xfId="1" applyFont="1"/>
    <xf numFmtId="0" fontId="7" fillId="0" borderId="1" xfId="0" applyFont="1" applyFill="1" applyBorder="1" applyAlignment="1">
      <alignment horizontal="left"/>
    </xf>
    <xf numFmtId="44" fontId="0" fillId="0" borderId="1" xfId="1" applyFont="1" applyFill="1" applyBorder="1"/>
    <xf numFmtId="0" fontId="6" fillId="5" borderId="1" xfId="0" applyFont="1" applyFill="1" applyBorder="1"/>
    <xf numFmtId="44" fontId="12" fillId="5" borderId="1" xfId="1" applyFont="1" applyFill="1" applyBorder="1"/>
    <xf numFmtId="44" fontId="0" fillId="7" borderId="1" xfId="1" applyFont="1" applyFill="1" applyBorder="1"/>
    <xf numFmtId="0" fontId="6" fillId="4" borderId="1" xfId="0" applyFont="1" applyFill="1" applyBorder="1"/>
    <xf numFmtId="44" fontId="12" fillId="4" borderId="1" xfId="1" applyFont="1" applyFill="1" applyBorder="1"/>
    <xf numFmtId="0" fontId="7" fillId="7" borderId="1" xfId="0" applyFont="1" applyFill="1" applyBorder="1"/>
    <xf numFmtId="0" fontId="7" fillId="5" borderId="1" xfId="0" applyFont="1" applyFill="1" applyBorder="1"/>
    <xf numFmtId="44" fontId="0" fillId="5" borderId="1" xfId="1" applyFont="1" applyFill="1" applyBorder="1"/>
    <xf numFmtId="0" fontId="7" fillId="0" borderId="4" xfId="0" applyFont="1" applyBorder="1" applyAlignment="1">
      <alignment horizontal="center"/>
    </xf>
    <xf numFmtId="0" fontId="7" fillId="9" borderId="1" xfId="0" applyFont="1" applyFill="1" applyBorder="1" applyAlignment="1">
      <alignment horizontal="center"/>
    </xf>
    <xf numFmtId="44" fontId="0" fillId="9" borderId="1" xfId="0" applyNumberFormat="1" applyFill="1" applyBorder="1"/>
    <xf numFmtId="44" fontId="0" fillId="9" borderId="1" xfId="0" applyNumberFormat="1" applyFont="1" applyFill="1" applyBorder="1"/>
    <xf numFmtId="0" fontId="6" fillId="8" borderId="3" xfId="0" applyFont="1" applyFill="1" applyBorder="1"/>
    <xf numFmtId="0" fontId="6" fillId="8" borderId="1" xfId="0" applyFont="1" applyFill="1" applyBorder="1"/>
    <xf numFmtId="44" fontId="11" fillId="6" borderId="0" xfId="0" applyNumberFormat="1" applyFont="1" applyFill="1" applyBorder="1"/>
    <xf numFmtId="0" fontId="14" fillId="6" borderId="3" xfId="0" applyFont="1" applyFill="1" applyBorder="1"/>
    <xf numFmtId="0" fontId="7" fillId="0" borderId="0" xfId="0" applyFont="1" applyFill="1" applyBorder="1"/>
    <xf numFmtId="0" fontId="15" fillId="0" borderId="0" xfId="0" applyFont="1"/>
    <xf numFmtId="44" fontId="12" fillId="8" borderId="1" xfId="0" applyNumberFormat="1" applyFont="1" applyFill="1" applyBorder="1"/>
    <xf numFmtId="0" fontId="6" fillId="0" borderId="1" xfId="0" applyFont="1" applyFill="1" applyBorder="1" applyAlignment="1">
      <alignment horizontal="center" vertical="center"/>
    </xf>
    <xf numFmtId="10" fontId="0" fillId="0" borderId="1" xfId="2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25" fillId="0" borderId="0" xfId="0" applyFont="1" applyAlignment="1">
      <alignment horizontal="center" vertical="center" wrapText="1"/>
    </xf>
    <xf numFmtId="0" fontId="22" fillId="6" borderId="0" xfId="0" applyFont="1" applyFill="1"/>
    <xf numFmtId="164" fontId="22" fillId="6" borderId="0" xfId="1" applyNumberFormat="1" applyFont="1" applyFill="1"/>
    <xf numFmtId="164" fontId="22" fillId="6" borderId="0" xfId="0" applyNumberFormat="1" applyFont="1" applyFill="1"/>
    <xf numFmtId="164" fontId="0" fillId="0" borderId="0" xfId="1" applyNumberFormat="1" applyFont="1"/>
    <xf numFmtId="164" fontId="0" fillId="0" borderId="0" xfId="0" applyNumberFormat="1"/>
    <xf numFmtId="0" fontId="0" fillId="15" borderId="0" xfId="0" applyFill="1"/>
    <xf numFmtId="164" fontId="4" fillId="15" borderId="0" xfId="1" applyNumberFormat="1" applyFont="1" applyFill="1"/>
    <xf numFmtId="164" fontId="0" fillId="15" borderId="0" xfId="0" applyNumberFormat="1" applyFill="1"/>
    <xf numFmtId="0" fontId="0" fillId="7" borderId="0" xfId="0" applyFill="1"/>
    <xf numFmtId="164" fontId="4" fillId="7" borderId="0" xfId="1" applyNumberFormat="1" applyFont="1" applyFill="1"/>
    <xf numFmtId="0" fontId="4" fillId="14" borderId="0" xfId="0" applyFont="1" applyFill="1"/>
    <xf numFmtId="164" fontId="4" fillId="14" borderId="0" xfId="1" applyNumberFormat="1" applyFont="1" applyFill="1"/>
    <xf numFmtId="164" fontId="0" fillId="0" borderId="0" xfId="1" applyNumberFormat="1" applyFont="1" applyFill="1"/>
    <xf numFmtId="0" fontId="23" fillId="11" borderId="0" xfId="0" applyFont="1" applyFill="1"/>
    <xf numFmtId="164" fontId="23" fillId="11" borderId="0" xfId="1" applyNumberFormat="1" applyFont="1" applyFill="1"/>
    <xf numFmtId="0" fontId="4" fillId="7" borderId="0" xfId="0" applyFont="1" applyFill="1"/>
    <xf numFmtId="164" fontId="0" fillId="7" borderId="0" xfId="1" applyNumberFormat="1" applyFont="1" applyFill="1"/>
    <xf numFmtId="165" fontId="4" fillId="7" borderId="1" xfId="2" applyNumberFormat="1" applyFont="1" applyFill="1" applyBorder="1"/>
    <xf numFmtId="165" fontId="0" fillId="0" borderId="1" xfId="2" applyNumberFormat="1" applyFont="1" applyBorder="1"/>
    <xf numFmtId="165" fontId="25" fillId="7" borderId="1" xfId="2" applyNumberFormat="1" applyFont="1" applyFill="1" applyBorder="1"/>
    <xf numFmtId="165" fontId="27" fillId="7" borderId="1" xfId="2" applyNumberFormat="1" applyFont="1" applyFill="1" applyBorder="1"/>
    <xf numFmtId="165" fontId="25" fillId="0" borderId="1" xfId="2" applyNumberFormat="1" applyFont="1" applyBorder="1"/>
    <xf numFmtId="0" fontId="8" fillId="7" borderId="1" xfId="0" applyFont="1" applyFill="1" applyBorder="1"/>
    <xf numFmtId="0" fontId="8" fillId="5" borderId="1" xfId="0" applyFont="1" applyFill="1" applyBorder="1"/>
    <xf numFmtId="0" fontId="8" fillId="4" borderId="1" xfId="0" applyFont="1" applyFill="1" applyBorder="1"/>
    <xf numFmtId="0" fontId="8" fillId="8" borderId="1" xfId="0" applyFont="1" applyFill="1" applyBorder="1"/>
    <xf numFmtId="0" fontId="29" fillId="12" borderId="1" xfId="0" applyFont="1" applyFill="1" applyBorder="1"/>
    <xf numFmtId="2" fontId="0" fillId="7" borderId="1" xfId="0" applyNumberFormat="1" applyFill="1" applyBorder="1"/>
    <xf numFmtId="0" fontId="6" fillId="12" borderId="1" xfId="0" applyFont="1" applyFill="1" applyBorder="1"/>
    <xf numFmtId="44" fontId="12" fillId="12" borderId="1" xfId="1" applyFont="1" applyFill="1" applyBorder="1"/>
    <xf numFmtId="44" fontId="12" fillId="7" borderId="1" xfId="1" applyFont="1" applyFill="1" applyBorder="1"/>
    <xf numFmtId="44" fontId="0" fillId="0" borderId="0" xfId="0" applyNumberFormat="1"/>
    <xf numFmtId="0" fontId="23" fillId="16" borderId="6" xfId="0" applyFont="1" applyFill="1" applyBorder="1"/>
    <xf numFmtId="164" fontId="23" fillId="16" borderId="7" xfId="1" applyNumberFormat="1" applyFont="1" applyFill="1" applyBorder="1"/>
    <xf numFmtId="164" fontId="23" fillId="16" borderId="8" xfId="1" applyNumberFormat="1" applyFont="1" applyFill="1" applyBorder="1"/>
    <xf numFmtId="0" fontId="22" fillId="16" borderId="6" xfId="0" applyFont="1" applyFill="1" applyBorder="1"/>
    <xf numFmtId="164" fontId="30" fillId="16" borderId="7" xfId="1" applyNumberFormat="1" applyFont="1" applyFill="1" applyBorder="1"/>
    <xf numFmtId="164" fontId="30" fillId="16" borderId="8" xfId="1" applyNumberFormat="1" applyFont="1" applyFill="1" applyBorder="1"/>
    <xf numFmtId="0" fontId="0" fillId="0" borderId="0" xfId="0" applyBorder="1"/>
    <xf numFmtId="0" fontId="0" fillId="0" borderId="0" xfId="0" applyAlignment="1">
      <alignment horizontal="center" vertical="center"/>
    </xf>
    <xf numFmtId="0" fontId="0" fillId="4" borderId="0" xfId="0" applyFill="1"/>
    <xf numFmtId="0" fontId="0" fillId="4" borderId="0" xfId="0" applyFill="1" applyAlignment="1">
      <alignment horizontal="center" vertical="center"/>
    </xf>
    <xf numFmtId="44" fontId="7" fillId="5" borderId="1" xfId="1" applyFont="1" applyFill="1" applyBorder="1"/>
    <xf numFmtId="44" fontId="7" fillId="5" borderId="1" xfId="0" applyNumberFormat="1" applyFont="1" applyFill="1" applyBorder="1"/>
    <xf numFmtId="44" fontId="7" fillId="7" borderId="1" xfId="1" applyFont="1" applyFill="1" applyBorder="1"/>
    <xf numFmtId="44" fontId="7" fillId="4" borderId="1" xfId="1" applyFont="1" applyFill="1" applyBorder="1"/>
    <xf numFmtId="0" fontId="7" fillId="4" borderId="1" xfId="0" applyFont="1" applyFill="1" applyBorder="1"/>
    <xf numFmtId="44" fontId="7" fillId="0" borderId="1" xfId="1" applyFont="1" applyBorder="1"/>
    <xf numFmtId="44" fontId="7" fillId="8" borderId="1" xfId="1" applyFont="1" applyFill="1" applyBorder="1"/>
    <xf numFmtId="0" fontId="7" fillId="8" borderId="1" xfId="0" applyFont="1" applyFill="1" applyBorder="1"/>
    <xf numFmtId="44" fontId="4" fillId="0" borderId="1" xfId="1" applyFont="1" applyBorder="1"/>
    <xf numFmtId="0" fontId="4" fillId="0" borderId="1" xfId="0" applyFont="1" applyBorder="1"/>
    <xf numFmtId="44" fontId="7" fillId="12" borderId="1" xfId="1" applyFont="1" applyFill="1" applyBorder="1"/>
    <xf numFmtId="0" fontId="4" fillId="12" borderId="1" xfId="0" applyFont="1" applyFill="1" applyBorder="1"/>
    <xf numFmtId="0" fontId="8" fillId="2" borderId="1" xfId="0" applyFont="1" applyFill="1" applyBorder="1" applyAlignment="1">
      <alignment horizontal="center"/>
    </xf>
    <xf numFmtId="44" fontId="7" fillId="0" borderId="1" xfId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/>
    <xf numFmtId="44" fontId="12" fillId="4" borderId="9" xfId="1" applyFont="1" applyFill="1" applyBorder="1"/>
    <xf numFmtId="10" fontId="0" fillId="0" borderId="0" xfId="2" applyNumberFormat="1" applyFont="1"/>
    <xf numFmtId="0" fontId="0" fillId="5" borderId="0" xfId="0" applyFill="1"/>
    <xf numFmtId="44" fontId="0" fillId="0" borderId="1" xfId="1" applyFont="1" applyBorder="1"/>
    <xf numFmtId="0" fontId="0" fillId="4" borderId="10" xfId="0" applyFill="1" applyBorder="1"/>
    <xf numFmtId="0" fontId="0" fillId="4" borderId="0" xfId="0" applyFill="1" applyBorder="1"/>
    <xf numFmtId="0" fontId="0" fillId="4" borderId="11" xfId="0" applyFill="1" applyBorder="1"/>
    <xf numFmtId="0" fontId="0" fillId="4" borderId="12" xfId="0" applyFill="1" applyBorder="1"/>
    <xf numFmtId="0" fontId="0" fillId="4" borderId="13" xfId="0" applyFill="1" applyBorder="1"/>
    <xf numFmtId="0" fontId="0" fillId="4" borderId="14" xfId="0" applyFill="1" applyBorder="1"/>
    <xf numFmtId="0" fontId="7" fillId="14" borderId="0" xfId="0" applyFont="1" applyFill="1"/>
    <xf numFmtId="0" fontId="34" fillId="0" borderId="0" xfId="0" applyFont="1"/>
    <xf numFmtId="44" fontId="4" fillId="14" borderId="0" xfId="1" applyFont="1" applyFill="1"/>
    <xf numFmtId="44" fontId="0" fillId="14" borderId="0" xfId="1" applyFont="1" applyFill="1"/>
    <xf numFmtId="44" fontId="7" fillId="14" borderId="0" xfId="1" applyFont="1" applyFill="1"/>
    <xf numFmtId="0" fontId="35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28" fillId="8" borderId="0" xfId="0" applyFont="1" applyFill="1" applyAlignment="1">
      <alignment horizontal="left" vertical="center"/>
    </xf>
    <xf numFmtId="0" fontId="24" fillId="8" borderId="0" xfId="3" applyFont="1" applyFill="1" applyAlignment="1">
      <alignment horizontal="center"/>
    </xf>
    <xf numFmtId="0" fontId="0" fillId="8" borderId="0" xfId="0" applyFill="1"/>
    <xf numFmtId="0" fontId="21" fillId="0" borderId="0" xfId="3"/>
    <xf numFmtId="166" fontId="32" fillId="6" borderId="0" xfId="4" applyNumberFormat="1" applyFont="1" applyFill="1" applyAlignment="1">
      <alignment horizontal="center"/>
    </xf>
    <xf numFmtId="164" fontId="32" fillId="6" borderId="0" xfId="0" applyNumberFormat="1" applyFont="1" applyFill="1" applyAlignment="1">
      <alignment horizontal="center"/>
    </xf>
    <xf numFmtId="164" fontId="0" fillId="0" borderId="1" xfId="0" applyNumberFormat="1" applyBorder="1"/>
    <xf numFmtId="10" fontId="0" fillId="0" borderId="1" xfId="2" applyNumberFormat="1" applyFont="1" applyBorder="1"/>
    <xf numFmtId="164" fontId="0" fillId="0" borderId="1" xfId="2" applyNumberFormat="1" applyFont="1" applyBorder="1"/>
    <xf numFmtId="164" fontId="0" fillId="8" borderId="0" xfId="0" applyNumberFormat="1" applyFill="1"/>
    <xf numFmtId="0" fontId="22" fillId="16" borderId="15" xfId="0" applyFont="1" applyFill="1" applyBorder="1"/>
    <xf numFmtId="164" fontId="30" fillId="16" borderId="15" xfId="1" applyNumberFormat="1" applyFont="1" applyFill="1" applyBorder="1"/>
    <xf numFmtId="0" fontId="23" fillId="16" borderId="15" xfId="0" applyFont="1" applyFill="1" applyBorder="1"/>
    <xf numFmtId="164" fontId="23" fillId="16" borderId="15" xfId="1" applyNumberFormat="1" applyFont="1" applyFill="1" applyBorder="1"/>
    <xf numFmtId="164" fontId="4" fillId="8" borderId="0" xfId="1" applyNumberFormat="1" applyFont="1" applyFill="1"/>
    <xf numFmtId="164" fontId="4" fillId="5" borderId="0" xfId="1" applyNumberFormat="1" applyFont="1" applyFill="1"/>
    <xf numFmtId="0" fontId="4" fillId="5" borderId="0" xfId="0" applyFont="1" applyFill="1"/>
    <xf numFmtId="0" fontId="36" fillId="7" borderId="1" xfId="0" applyFont="1" applyFill="1" applyBorder="1"/>
    <xf numFmtId="0" fontId="36" fillId="0" borderId="1" xfId="0" applyFont="1" applyBorder="1"/>
    <xf numFmtId="0" fontId="36" fillId="0" borderId="1" xfId="0" applyFont="1" applyFill="1" applyBorder="1"/>
    <xf numFmtId="0" fontId="37" fillId="0" borderId="0" xfId="0" applyFont="1"/>
    <xf numFmtId="164" fontId="33" fillId="6" borderId="0" xfId="0" applyNumberFormat="1" applyFont="1" applyFill="1"/>
    <xf numFmtId="164" fontId="37" fillId="0" borderId="0" xfId="0" applyNumberFormat="1" applyFont="1"/>
    <xf numFmtId="164" fontId="37" fillId="8" borderId="0" xfId="0" applyNumberFormat="1" applyFont="1" applyFill="1"/>
    <xf numFmtId="164" fontId="33" fillId="16" borderId="15" xfId="0" applyNumberFormat="1" applyFont="1" applyFill="1" applyBorder="1"/>
    <xf numFmtId="164" fontId="37" fillId="5" borderId="0" xfId="0" applyNumberFormat="1" applyFont="1" applyFill="1"/>
    <xf numFmtId="164" fontId="37" fillId="15" borderId="0" xfId="0" applyNumberFormat="1" applyFont="1" applyFill="1"/>
    <xf numFmtId="165" fontId="37" fillId="0" borderId="1" xfId="2" applyNumberFormat="1" applyFont="1" applyBorder="1"/>
    <xf numFmtId="10" fontId="37" fillId="0" borderId="0" xfId="2" applyNumberFormat="1" applyFont="1"/>
    <xf numFmtId="0" fontId="39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5" fillId="4" borderId="15" xfId="0" applyFont="1" applyFill="1" applyBorder="1" applyAlignment="1">
      <alignment vertical="center"/>
    </xf>
    <xf numFmtId="164" fontId="25" fillId="4" borderId="15" xfId="1" applyNumberFormat="1" applyFont="1" applyFill="1" applyBorder="1" applyAlignment="1">
      <alignment vertical="center"/>
    </xf>
    <xf numFmtId="164" fontId="3" fillId="4" borderId="15" xfId="0" applyNumberFormat="1" applyFont="1" applyFill="1" applyBorder="1" applyAlignment="1">
      <alignment vertical="center"/>
    </xf>
    <xf numFmtId="0" fontId="25" fillId="4" borderId="6" xfId="0" applyFont="1" applyFill="1" applyBorder="1"/>
    <xf numFmtId="164" fontId="25" fillId="4" borderId="15" xfId="1" applyNumberFormat="1" applyFont="1" applyFill="1" applyBorder="1"/>
    <xf numFmtId="0" fontId="0" fillId="9" borderId="1" xfId="0" applyFill="1" applyBorder="1"/>
    <xf numFmtId="10" fontId="0" fillId="9" borderId="1" xfId="2" applyNumberFormat="1" applyFont="1" applyFill="1" applyBorder="1" applyAlignment="1">
      <alignment horizontal="center"/>
    </xf>
    <xf numFmtId="0" fontId="0" fillId="9" borderId="1" xfId="0" applyFill="1" applyBorder="1" applyAlignment="1">
      <alignment horizontal="center"/>
    </xf>
    <xf numFmtId="0" fontId="37" fillId="9" borderId="1" xfId="0" applyFont="1" applyFill="1" applyBorder="1" applyAlignment="1">
      <alignment horizontal="center"/>
    </xf>
    <xf numFmtId="0" fontId="40" fillId="9" borderId="1" xfId="0" applyFont="1" applyFill="1" applyBorder="1"/>
    <xf numFmtId="164" fontId="40" fillId="9" borderId="1" xfId="1" applyNumberFormat="1" applyFont="1" applyFill="1" applyBorder="1"/>
    <xf numFmtId="0" fontId="42" fillId="4" borderId="15" xfId="0" applyFont="1" applyFill="1" applyBorder="1" applyAlignment="1">
      <alignment horizontal="center" vertical="center"/>
    </xf>
    <xf numFmtId="164" fontId="38" fillId="4" borderId="15" xfId="1" applyNumberFormat="1" applyFont="1" applyFill="1" applyBorder="1"/>
    <xf numFmtId="0" fontId="41" fillId="7" borderId="15" xfId="0" applyFont="1" applyFill="1" applyBorder="1" applyAlignment="1">
      <alignment horizontal="center" vertical="center" wrapText="1"/>
    </xf>
    <xf numFmtId="165" fontId="41" fillId="7" borderId="15" xfId="2" applyNumberFormat="1" applyFont="1" applyFill="1" applyBorder="1" applyAlignment="1">
      <alignment horizontal="center" vertical="center"/>
    </xf>
    <xf numFmtId="44" fontId="0" fillId="0" borderId="0" xfId="1" applyFont="1"/>
    <xf numFmtId="10" fontId="0" fillId="0" borderId="0" xfId="0" applyNumberFormat="1"/>
    <xf numFmtId="17" fontId="7" fillId="0" borderId="0" xfId="0" applyNumberFormat="1" applyFont="1"/>
    <xf numFmtId="164" fontId="7" fillId="0" borderId="0" xfId="1" applyNumberFormat="1" applyFont="1" applyAlignment="1"/>
    <xf numFmtId="164" fontId="7" fillId="0" borderId="0" xfId="0" applyNumberFormat="1" applyFont="1"/>
    <xf numFmtId="164" fontId="7" fillId="0" borderId="0" xfId="1" applyNumberFormat="1" applyFont="1" applyAlignment="1">
      <alignment horizontal="right"/>
    </xf>
    <xf numFmtId="164" fontId="2" fillId="4" borderId="8" xfId="1" applyNumberFormat="1" applyFont="1" applyFill="1" applyBorder="1" applyAlignment="1">
      <alignment horizontal="center" vertical="center"/>
    </xf>
    <xf numFmtId="164" fontId="2" fillId="4" borderId="7" xfId="1" applyNumberFormat="1" applyFont="1" applyFill="1" applyBorder="1" applyAlignment="1">
      <alignment horizontal="center" vertical="center"/>
    </xf>
    <xf numFmtId="164" fontId="2" fillId="4" borderId="15" xfId="1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164" fontId="7" fillId="0" borderId="0" xfId="1" applyNumberFormat="1" applyFont="1"/>
    <xf numFmtId="0" fontId="6" fillId="0" borderId="0" xfId="0" applyFont="1" applyAlignment="1">
      <alignment horizontal="center"/>
    </xf>
    <xf numFmtId="8" fontId="6" fillId="0" borderId="0" xfId="0" applyNumberFormat="1" applyFont="1" applyAlignment="1">
      <alignment horizontal="center"/>
    </xf>
    <xf numFmtId="164" fontId="7" fillId="0" borderId="0" xfId="1" applyNumberFormat="1" applyFont="1" applyAlignment="1">
      <alignment horizontal="center"/>
    </xf>
    <xf numFmtId="8" fontId="7" fillId="0" borderId="0" xfId="0" applyNumberFormat="1" applyFont="1"/>
    <xf numFmtId="0" fontId="7" fillId="19" borderId="1" xfId="0" applyFont="1" applyFill="1" applyBorder="1"/>
    <xf numFmtId="164" fontId="7" fillId="17" borderId="1" xfId="0" applyNumberFormat="1" applyFont="1" applyFill="1" applyBorder="1"/>
    <xf numFmtId="164" fontId="7" fillId="19" borderId="1" xfId="1" applyNumberFormat="1" applyFont="1" applyFill="1" applyBorder="1" applyAlignment="1"/>
    <xf numFmtId="164" fontId="7" fillId="0" borderId="1" xfId="0" applyNumberFormat="1" applyFont="1" applyBorder="1"/>
    <xf numFmtId="0" fontId="44" fillId="6" borderId="0" xfId="0" applyFont="1" applyFill="1"/>
    <xf numFmtId="44" fontId="44" fillId="6" borderId="0" xfId="1" applyFont="1" applyFill="1" applyAlignment="1">
      <alignment horizontal="center"/>
    </xf>
    <xf numFmtId="0" fontId="44" fillId="14" borderId="0" xfId="0" applyFont="1" applyFill="1"/>
    <xf numFmtId="44" fontId="44" fillId="14" borderId="0" xfId="1" applyFont="1" applyFill="1" applyAlignment="1">
      <alignment horizontal="center"/>
    </xf>
    <xf numFmtId="44" fontId="44" fillId="6" borderId="0" xfId="0" applyNumberFormat="1" applyFont="1" applyFill="1" applyAlignment="1">
      <alignment horizontal="center"/>
    </xf>
    <xf numFmtId="0" fontId="7" fillId="17" borderId="1" xfId="0" applyFont="1" applyFill="1" applyBorder="1" applyAlignment="1">
      <alignment horizontal="center"/>
    </xf>
    <xf numFmtId="164" fontId="14" fillId="6" borderId="0" xfId="0" applyNumberFormat="1" applyFont="1" applyFill="1"/>
    <xf numFmtId="164" fontId="14" fillId="6" borderId="0" xfId="1" applyNumberFormat="1" applyFont="1" applyFill="1" applyAlignment="1"/>
    <xf numFmtId="164" fontId="44" fillId="6" borderId="0" xfId="0" applyNumberFormat="1" applyFont="1" applyFill="1"/>
    <xf numFmtId="164" fontId="44" fillId="6" borderId="1" xfId="0" applyNumberFormat="1" applyFont="1" applyFill="1" applyBorder="1"/>
    <xf numFmtId="165" fontId="12" fillId="0" borderId="1" xfId="2" applyNumberFormat="1" applyFont="1" applyBorder="1"/>
    <xf numFmtId="165" fontId="0" fillId="0" borderId="0" xfId="0" applyNumberFormat="1"/>
    <xf numFmtId="0" fontId="26" fillId="7" borderId="18" xfId="0" applyFont="1" applyFill="1" applyBorder="1"/>
    <xf numFmtId="0" fontId="26" fillId="0" borderId="18" xfId="0" applyFont="1" applyBorder="1"/>
    <xf numFmtId="0" fontId="26" fillId="0" borderId="18" xfId="0" applyFont="1" applyFill="1" applyBorder="1"/>
    <xf numFmtId="0" fontId="26" fillId="0" borderId="19" xfId="0" applyFont="1" applyFill="1" applyBorder="1"/>
    <xf numFmtId="0" fontId="12" fillId="5" borderId="20" xfId="0" applyFont="1" applyFill="1" applyBorder="1" applyAlignment="1">
      <alignment horizontal="center" vertical="center"/>
    </xf>
    <xf numFmtId="0" fontId="43" fillId="5" borderId="20" xfId="0" applyFont="1" applyFill="1" applyBorder="1" applyAlignment="1">
      <alignment horizontal="center" vertical="center" wrapText="1"/>
    </xf>
    <xf numFmtId="0" fontId="0" fillId="4" borderId="20" xfId="0" applyFill="1" applyBorder="1" applyAlignment="1">
      <alignment horizontal="center" vertical="center" wrapText="1"/>
    </xf>
    <xf numFmtId="165" fontId="0" fillId="4" borderId="20" xfId="2" applyNumberFormat="1" applyFont="1" applyFill="1" applyBorder="1" applyAlignment="1">
      <alignment horizontal="center" vertical="center"/>
    </xf>
    <xf numFmtId="0" fontId="12" fillId="7" borderId="20" xfId="0" applyFont="1" applyFill="1" applyBorder="1" applyAlignment="1">
      <alignment horizontal="center" vertical="center" wrapText="1"/>
    </xf>
    <xf numFmtId="165" fontId="12" fillId="7" borderId="20" xfId="2" applyNumberFormat="1" applyFont="1" applyFill="1" applyBorder="1" applyAlignment="1">
      <alignment horizontal="center" vertical="center"/>
    </xf>
    <xf numFmtId="165" fontId="17" fillId="4" borderId="20" xfId="2" applyNumberFormat="1" applyFont="1" applyFill="1" applyBorder="1" applyAlignment="1">
      <alignment horizontal="center" vertical="center"/>
    </xf>
    <xf numFmtId="0" fontId="12" fillId="4" borderId="20" xfId="0" applyFont="1" applyFill="1" applyBorder="1" applyAlignment="1">
      <alignment horizontal="center" vertical="center" wrapText="1"/>
    </xf>
    <xf numFmtId="165" fontId="12" fillId="4" borderId="20" xfId="2" applyNumberFormat="1" applyFont="1" applyFill="1" applyBorder="1" applyAlignment="1">
      <alignment horizontal="center" vertical="center"/>
    </xf>
    <xf numFmtId="0" fontId="0" fillId="4" borderId="20" xfId="0" applyFont="1" applyFill="1" applyBorder="1" applyAlignment="1">
      <alignment horizontal="center" vertical="center" wrapText="1"/>
    </xf>
    <xf numFmtId="165" fontId="10" fillId="4" borderId="20" xfId="2" applyNumberFormat="1" applyFont="1" applyFill="1" applyBorder="1" applyAlignment="1">
      <alignment horizontal="center" vertical="center"/>
    </xf>
    <xf numFmtId="0" fontId="18" fillId="10" borderId="0" xfId="0" applyFont="1" applyFill="1" applyAlignment="1">
      <alignment horizontal="center" vertical="center"/>
    </xf>
    <xf numFmtId="0" fontId="19" fillId="13" borderId="0" xfId="0" applyFont="1" applyFill="1" applyAlignment="1">
      <alignment horizontal="center" vertical="center"/>
    </xf>
    <xf numFmtId="0" fontId="20" fillId="13" borderId="0" xfId="0" applyFont="1" applyFill="1" applyAlignment="1">
      <alignment horizontal="center" vertical="center"/>
    </xf>
    <xf numFmtId="0" fontId="21" fillId="4" borderId="0" xfId="3" applyFill="1" applyAlignment="1">
      <alignment horizontal="center"/>
    </xf>
    <xf numFmtId="0" fontId="45" fillId="4" borderId="10" xfId="0" applyFont="1" applyFill="1" applyBorder="1" applyAlignment="1">
      <alignment horizontal="center" vertical="center" wrapText="1"/>
    </xf>
    <xf numFmtId="0" fontId="45" fillId="4" borderId="0" xfId="0" applyFont="1" applyFill="1" applyBorder="1" applyAlignment="1">
      <alignment horizontal="center" vertical="center" wrapText="1"/>
    </xf>
    <xf numFmtId="0" fontId="45" fillId="4" borderId="11" xfId="0" applyFont="1" applyFill="1" applyBorder="1" applyAlignment="1">
      <alignment horizontal="center" vertical="center" wrapText="1"/>
    </xf>
    <xf numFmtId="0" fontId="16" fillId="18" borderId="17" xfId="0" applyFont="1" applyFill="1" applyBorder="1" applyAlignment="1">
      <alignment horizontal="center" vertical="center"/>
    </xf>
    <xf numFmtId="0" fontId="21" fillId="4" borderId="0" xfId="3" applyFill="1" applyBorder="1" applyAlignment="1">
      <alignment horizontal="center"/>
    </xf>
    <xf numFmtId="44" fontId="21" fillId="7" borderId="0" xfId="3" applyNumberFormat="1" applyFill="1" applyAlignment="1" applyProtection="1">
      <alignment horizontal="center"/>
    </xf>
    <xf numFmtId="0" fontId="24" fillId="7" borderId="0" xfId="3" applyFont="1" applyFill="1" applyAlignment="1">
      <alignment horizontal="center"/>
    </xf>
    <xf numFmtId="0" fontId="2" fillId="12" borderId="4" xfId="0" applyFont="1" applyFill="1" applyBorder="1" applyAlignment="1">
      <alignment horizontal="left"/>
    </xf>
    <xf numFmtId="0" fontId="28" fillId="7" borderId="0" xfId="0" applyFont="1" applyFill="1" applyAlignment="1">
      <alignment horizontal="left" vertical="center"/>
    </xf>
    <xf numFmtId="0" fontId="16" fillId="9" borderId="5" xfId="0" applyFont="1" applyFill="1" applyBorder="1" applyAlignment="1">
      <alignment horizontal="center" wrapText="1"/>
    </xf>
    <xf numFmtId="0" fontId="16" fillId="7" borderId="0" xfId="0" applyFont="1" applyFill="1" applyAlignment="1">
      <alignment horizontal="center"/>
    </xf>
    <xf numFmtId="0" fontId="31" fillId="4" borderId="0" xfId="3" applyFont="1" applyFill="1" applyAlignment="1">
      <alignment horizont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</cellXfs>
  <cellStyles count="5">
    <cellStyle name="Comma" xfId="4" builtinId="3"/>
    <cellStyle name="Currency" xfId="1" builtinId="4"/>
    <cellStyle name="Hyperlink" xfId="3" builtinId="8"/>
    <cellStyle name="Normal" xfId="0" builtinId="0"/>
    <cellStyle name="Percent" xfId="2" builtinId="5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0.0%"/>
      <fill>
        <patternFill patternType="solid">
          <fgColor indexed="64"/>
          <bgColor theme="2" tint="-9.9978637043366805E-2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0.0%"/>
      <fill>
        <patternFill patternType="solid">
          <fgColor indexed="64"/>
          <bgColor theme="2" tint="-9.9978637043366805E-2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0.0%"/>
      <fill>
        <patternFill patternType="solid">
          <fgColor indexed="64"/>
          <bgColor theme="2" tint="-9.9978637043366805E-2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0.0%"/>
      <fill>
        <patternFill patternType="solid">
          <fgColor indexed="64"/>
          <bgColor theme="2" tint="-9.9978637043366805E-2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0.0%"/>
      <fill>
        <patternFill patternType="solid">
          <fgColor indexed="64"/>
          <bgColor theme="2" tint="-9.9978637043366805E-2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0.0%"/>
      <fill>
        <patternFill patternType="solid">
          <fgColor indexed="64"/>
          <bgColor theme="2" tint="-9.9978637043366805E-2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0.0%"/>
      <fill>
        <patternFill patternType="solid">
          <fgColor indexed="64"/>
          <bgColor theme="2" tint="-9.9978637043366805E-2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/>
        <i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solid">
          <fgColor indexed="64"/>
          <bgColor theme="2" tint="-9.9978637043366805E-2"/>
        </patternFill>
      </fill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 outline="0">
        <left style="thin">
          <color indexed="64"/>
        </left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0.0%"/>
      <fill>
        <patternFill patternType="solid">
          <fgColor indexed="64"/>
          <bgColor theme="2" tint="-9.9978637043366805E-2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s-AR"/>
              <a:t>COMPARATIVA INDICADORES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AR"/>
        </a:p>
      </c:txPr>
    </c:title>
    <c:autoTitleDeleted val="0"/>
    <c:plotArea>
      <c:layout>
        <c:manualLayout>
          <c:layoutTarget val="inner"/>
          <c:xMode val="edge"/>
          <c:yMode val="edge"/>
          <c:x val="4.4168382393856773E-2"/>
          <c:y val="0.1499106529209622"/>
          <c:w val="0.85432932745812695"/>
          <c:h val="0.70953854479530265"/>
        </c:manualLayout>
      </c:layout>
      <c:barChart>
        <c:barDir val="col"/>
        <c:grouping val="clustered"/>
        <c:varyColors val="0"/>
        <c:ser>
          <c:idx val="0"/>
          <c:order val="2"/>
          <c:tx>
            <c:strRef>
              <c:f>INDICE!$A$16</c:f>
              <c:strCache>
                <c:ptCount val="1"/>
                <c:pt idx="0">
                  <c:v>B. y serv no pers / Erogaciones corrientes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cat>
            <c:strRef>
              <c:f>INDICE!$B$14:$H$14</c:f>
              <c:strCache>
                <c:ptCount val="7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 2016 ENERO  /   AGOSTO</c:v>
                </c:pt>
              </c:strCache>
            </c:strRef>
          </c:cat>
          <c:val>
            <c:numRef>
              <c:f>INDICE!$B$16:$H$16</c:f>
              <c:numCache>
                <c:formatCode>0.0%</c:formatCode>
                <c:ptCount val="7"/>
                <c:pt idx="0">
                  <c:v>0.40328927563805378</c:v>
                </c:pt>
                <c:pt idx="1">
                  <c:v>0.41642275234906884</c:v>
                </c:pt>
                <c:pt idx="2">
                  <c:v>0.40500896070198805</c:v>
                </c:pt>
                <c:pt idx="3">
                  <c:v>0.4241441148506897</c:v>
                </c:pt>
                <c:pt idx="4">
                  <c:v>0.44248212454060848</c:v>
                </c:pt>
                <c:pt idx="5">
                  <c:v>0.43063913758726974</c:v>
                </c:pt>
                <c:pt idx="6">
                  <c:v>0.36859875505556083</c:v>
                </c:pt>
              </c:numCache>
            </c:numRef>
          </c:val>
        </c:ser>
        <c:ser>
          <c:idx val="1"/>
          <c:order val="4"/>
          <c:tx>
            <c:strRef>
              <c:f>INDICE!$A$18</c:f>
              <c:strCache>
                <c:ptCount val="1"/>
                <c:pt idx="0">
                  <c:v>Resuiltado final / Total de recursos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cat>
            <c:strRef>
              <c:f>INDICE!$B$14:$H$14</c:f>
              <c:strCache>
                <c:ptCount val="7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 2016 ENERO  /   AGOSTO</c:v>
                </c:pt>
              </c:strCache>
            </c:strRef>
          </c:cat>
          <c:val>
            <c:numRef>
              <c:f>INDICE!$B$18:$H$18</c:f>
              <c:numCache>
                <c:formatCode>0.0%</c:formatCode>
                <c:ptCount val="7"/>
                <c:pt idx="0">
                  <c:v>5.5858181555130865E-2</c:v>
                </c:pt>
                <c:pt idx="1">
                  <c:v>-7.5455217975629263E-2</c:v>
                </c:pt>
                <c:pt idx="2">
                  <c:v>2.086036047592852E-2</c:v>
                </c:pt>
                <c:pt idx="3">
                  <c:v>3.7574226835075494E-3</c:v>
                </c:pt>
                <c:pt idx="4">
                  <c:v>1.214151920652839E-2</c:v>
                </c:pt>
                <c:pt idx="5">
                  <c:v>-5.1698636980709922E-2</c:v>
                </c:pt>
                <c:pt idx="6">
                  <c:v>0.1963336020792012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520599080"/>
        <c:axId val="520598688"/>
        <c:extLst>
          <c:ext xmlns:c15="http://schemas.microsoft.com/office/drawing/2012/chart" uri="{02D57815-91ED-43cb-92C2-25804820EDAC}">
            <c15:filteredBarSeries>
              <c15:ser>
                <c:idx val="3"/>
                <c:order val="0"/>
                <c:tx>
                  <c:strRef>
                    <c:extLst>
                      <c:ext uri="{02D57815-91ED-43cb-92C2-25804820EDAC}">
                        <c15:formulaRef>
                          <c15:sqref>INDICE!#REF!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:tx>
                <c:spPr>
                  <a:gradFill rotWithShape="1">
                    <a:gsLst>
                      <a:gs pos="0">
                        <a:schemeClr val="accent4">
                          <a:shade val="51000"/>
                          <a:satMod val="130000"/>
                        </a:schemeClr>
                      </a:gs>
                      <a:gs pos="80000">
                        <a:schemeClr val="accent4">
                          <a:shade val="93000"/>
                          <a:satMod val="130000"/>
                        </a:schemeClr>
                      </a:gs>
                      <a:gs pos="100000">
                        <a:schemeClr val="accent4">
                          <a:shade val="94000"/>
                          <a:satMod val="135000"/>
                        </a:schemeClr>
                      </a:gs>
                    </a:gsLst>
                    <a:lin ang="16200000" scaled="0"/>
                  </a:gradFill>
                  <a:ln>
                    <a:noFill/>
                  </a:ln>
                  <a:effectLst>
                    <a:outerShdw blurRad="40000" dist="23000" dir="5400000" rotWithShape="0">
                      <a:srgbClr val="000000">
                        <a:alpha val="35000"/>
                      </a:srgbClr>
                    </a:outerShdw>
                  </a:effectLst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INDICE!$B$14:$H$14</c15:sqref>
                        </c15:formulaRef>
                      </c:ext>
                    </c:extLst>
                    <c:strCache>
                      <c:ptCount val="7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 2016 ENERO  /   AGOSTO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INDICE!#REF!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</c15:ser>
            </c15:filteredBarSeries>
            <c15:filteredBarSeries>
              <c15:ser>
                <c:idx val="4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INDICE!$A$15</c15:sqref>
                        </c15:formulaRef>
                      </c:ext>
                    </c:extLst>
                    <c:strCache>
                      <c:ptCount val="1"/>
                      <c:pt idx="0">
                        <c:v>Personal / Erogaciones corrientes</c:v>
                      </c:pt>
                    </c:strCache>
                  </c:strRef>
                </c:tx>
                <c:spPr>
                  <a:gradFill rotWithShape="1">
                    <a:gsLst>
                      <a:gs pos="0">
                        <a:schemeClr val="accent5">
                          <a:shade val="51000"/>
                          <a:satMod val="130000"/>
                        </a:schemeClr>
                      </a:gs>
                      <a:gs pos="80000">
                        <a:schemeClr val="accent5">
                          <a:shade val="93000"/>
                          <a:satMod val="130000"/>
                        </a:schemeClr>
                      </a:gs>
                      <a:gs pos="100000">
                        <a:schemeClr val="accent5">
                          <a:shade val="94000"/>
                          <a:satMod val="135000"/>
                        </a:schemeClr>
                      </a:gs>
                    </a:gsLst>
                    <a:lin ang="16200000" scaled="0"/>
                  </a:gradFill>
                  <a:ln>
                    <a:noFill/>
                  </a:ln>
                  <a:effectLst>
                    <a:outerShdw blurRad="40000" dist="23000" dir="5400000" rotWithShape="0">
                      <a:srgbClr val="000000">
                        <a:alpha val="35000"/>
                      </a:srgbClr>
                    </a:outerShdw>
                  </a:effectLst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INDICE!$B$14:$H$14</c15:sqref>
                        </c15:formulaRef>
                      </c:ext>
                    </c:extLst>
                    <c:strCache>
                      <c:ptCount val="7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 2016 ENERO  /   AGOSTO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INDICE!$B$15:$H$15</c15:sqref>
                        </c15:formulaRef>
                      </c:ext>
                    </c:extLst>
                    <c:numCache>
                      <c:formatCode>0.0%</c:formatCode>
                      <c:ptCount val="7"/>
                      <c:pt idx="0">
                        <c:v>0.53764036695651374</c:v>
                      </c:pt>
                      <c:pt idx="1">
                        <c:v>0.50932151603140907</c:v>
                      </c:pt>
                      <c:pt idx="2">
                        <c:v>0.54425019159967003</c:v>
                      </c:pt>
                      <c:pt idx="3">
                        <c:v>0.53220962758373747</c:v>
                      </c:pt>
                      <c:pt idx="4">
                        <c:v>0.52438935426679278</c:v>
                      </c:pt>
                      <c:pt idx="5">
                        <c:v>0.53170981762782699</c:v>
                      </c:pt>
                      <c:pt idx="6">
                        <c:v>0.61058108981448178</c:v>
                      </c:pt>
                    </c:numCache>
                  </c:numRef>
                </c:val>
              </c15:ser>
            </c15:filteredBarSeries>
            <c15:filteredBarSeries>
              <c15:ser>
                <c:idx val="5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INDICE!$A$17</c15:sqref>
                        </c15:formulaRef>
                      </c:ext>
                    </c:extLst>
                    <c:strCache>
                      <c:ptCount val="1"/>
                      <c:pt idx="0">
                        <c:v>Resultado financiero / Recursos corrientes</c:v>
                      </c:pt>
                    </c:strCache>
                  </c:strRef>
                </c:tx>
                <c:spPr>
                  <a:gradFill rotWithShape="1">
                    <a:gsLst>
                      <a:gs pos="0">
                        <a:schemeClr val="accent6">
                          <a:shade val="51000"/>
                          <a:satMod val="130000"/>
                        </a:schemeClr>
                      </a:gs>
                      <a:gs pos="80000">
                        <a:schemeClr val="accent6">
                          <a:shade val="93000"/>
                          <a:satMod val="130000"/>
                        </a:schemeClr>
                      </a:gs>
                      <a:gs pos="100000">
                        <a:schemeClr val="accent6">
                          <a:shade val="94000"/>
                          <a:satMod val="135000"/>
                        </a:schemeClr>
                      </a:gs>
                    </a:gsLst>
                    <a:lin ang="16200000" scaled="0"/>
                  </a:gradFill>
                  <a:ln>
                    <a:noFill/>
                  </a:ln>
                  <a:effectLst>
                    <a:outerShdw blurRad="40000" dist="23000" dir="5400000" rotWithShape="0">
                      <a:srgbClr val="000000">
                        <a:alpha val="35000"/>
                      </a:srgbClr>
                    </a:outerShdw>
                  </a:effectLst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INDICE!$B$14:$H$14</c15:sqref>
                        </c15:formulaRef>
                      </c:ext>
                    </c:extLst>
                    <c:strCache>
                      <c:ptCount val="7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 2016 ENERO  /   AGOSTO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INDICE!$B$17:$H$17</c15:sqref>
                        </c15:formulaRef>
                      </c:ext>
                    </c:extLst>
                    <c:numCache>
                      <c:formatCode>0.0%</c:formatCode>
                      <c:ptCount val="7"/>
                      <c:pt idx="0">
                        <c:v>-1.4899964705581652E-2</c:v>
                      </c:pt>
                      <c:pt idx="1">
                        <c:v>-0.11591160526450725</c:v>
                      </c:pt>
                      <c:pt idx="2">
                        <c:v>5.5582387515986362E-2</c:v>
                      </c:pt>
                      <c:pt idx="3">
                        <c:v>-5.6842417791575568E-2</c:v>
                      </c:pt>
                      <c:pt idx="4">
                        <c:v>-4.7050329345031922E-2</c:v>
                      </c:pt>
                      <c:pt idx="5">
                        <c:v>-8.2032629247837024E-2</c:v>
                      </c:pt>
                      <c:pt idx="6">
                        <c:v>0.18830928137782701</c:v>
                      </c:pt>
                    </c:numCache>
                  </c:numRef>
                </c:val>
              </c15:ser>
            </c15:filteredBarSeries>
          </c:ext>
        </c:extLst>
      </c:barChart>
      <c:lineChart>
        <c:grouping val="standard"/>
        <c:varyColors val="0"/>
        <c:ser>
          <c:idx val="2"/>
          <c:order val="5"/>
          <c:tx>
            <c:strRef>
              <c:f>INDICE!$A$19</c:f>
              <c:strCache>
                <c:ptCount val="1"/>
                <c:pt idx="0">
                  <c:v>Gastos operación/total erogaciones</c:v>
                </c:pt>
              </c:strCache>
            </c:strRef>
          </c:tx>
          <c:spPr>
            <a:ln w="31750" cap="rnd">
              <a:solidFill>
                <a:schemeClr val="accent3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strRef>
              <c:f>INDICE!$B$14:$H$14</c:f>
              <c:strCache>
                <c:ptCount val="7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 2016 ENERO  /   AGOSTO</c:v>
                </c:pt>
              </c:strCache>
            </c:strRef>
          </c:cat>
          <c:val>
            <c:numRef>
              <c:f>INDICE!$B$19:$H$19</c:f>
              <c:numCache>
                <c:formatCode>0.0%</c:formatCode>
                <c:ptCount val="7"/>
                <c:pt idx="0">
                  <c:v>0.81164550101493738</c:v>
                </c:pt>
                <c:pt idx="1">
                  <c:v>0.76809853851930487</c:v>
                </c:pt>
                <c:pt idx="2">
                  <c:v>0.88618328121344658</c:v>
                </c:pt>
                <c:pt idx="3">
                  <c:v>0.8304096215424549</c:v>
                </c:pt>
                <c:pt idx="4">
                  <c:v>0.82717984329757699</c:v>
                </c:pt>
                <c:pt idx="5">
                  <c:v>0.83495557393825814</c:v>
                </c:pt>
                <c:pt idx="6">
                  <c:v>0.83288657929603793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0599080"/>
        <c:axId val="520598688"/>
      </c:lineChart>
      <c:valAx>
        <c:axId val="520598688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520599080"/>
        <c:crosses val="max"/>
        <c:crossBetween val="between"/>
      </c:valAx>
      <c:catAx>
        <c:axId val="520599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52059868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A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AR"/>
    </a:p>
  </c:txPr>
  <c:printSettings>
    <c:headerFooter/>
    <c:pageMargins b="0.75000000000000044" l="0.7000000000000004" r="0.7000000000000004" t="0.75000000000000044" header="0.30000000000000021" footer="0.30000000000000021"/>
    <c:pageSetup paperSize="9"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AR"/>
              <a:t>Comparativa</a:t>
            </a:r>
            <a:r>
              <a:rPr lang="es-AR" baseline="0"/>
              <a:t> de resultados de ejercicios económicos</a:t>
            </a:r>
            <a:endParaRPr lang="es-AR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areaChart>
        <c:grouping val="standard"/>
        <c:varyColors val="0"/>
        <c:ser>
          <c:idx val="8"/>
          <c:order val="8"/>
          <c:tx>
            <c:strRef>
              <c:f>COMPARATIVAANUAL!$A$11</c:f>
              <c:strCache>
                <c:ptCount val="1"/>
                <c:pt idx="0">
                  <c:v>Personal</c:v>
                </c:pt>
              </c:strCache>
            </c:strRef>
          </c:tx>
          <c:spPr>
            <a:solidFill>
              <a:schemeClr val="accent5">
                <a:lumMod val="80000"/>
                <a:lumOff val="20000"/>
              </a:schemeClr>
            </a:solidFill>
            <a:ln>
              <a:noFill/>
            </a:ln>
            <a:effectLst/>
          </c:spPr>
          <c:cat>
            <c:strRef>
              <c:f>COMPARATIVAANUAL!$B$2:$H$2</c:f>
              <c:strCache>
                <c:ptCount val="7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 2016 ENERO  /   AGOSTO</c:v>
                </c:pt>
              </c:strCache>
            </c:strRef>
          </c:cat>
          <c:val>
            <c:numRef>
              <c:f>COMPARATIVAANUAL!$B$11:$H$11</c:f>
              <c:numCache>
                <c:formatCode>_ "$"\ * #,##0_ ;_ "$"\ * \-#,##0_ ;_ "$"\ * "-"??_ ;_ @_ </c:formatCode>
                <c:ptCount val="7"/>
                <c:pt idx="0">
                  <c:v>19985180.140000001</c:v>
                </c:pt>
                <c:pt idx="1">
                  <c:v>27898012.789999999</c:v>
                </c:pt>
                <c:pt idx="2">
                  <c:v>38619276.100000001</c:v>
                </c:pt>
                <c:pt idx="3">
                  <c:v>53502006.259999998</c:v>
                </c:pt>
                <c:pt idx="4">
                  <c:v>73625650.760000005</c:v>
                </c:pt>
                <c:pt idx="5">
                  <c:v>94473491.930000007</c:v>
                </c:pt>
                <c:pt idx="6">
                  <c:v>74883399.070000008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20597512"/>
        <c:axId val="520600256"/>
        <c:extLst>
          <c:ext xmlns:c15="http://schemas.microsoft.com/office/drawing/2012/chart" uri="{02D57815-91ED-43cb-92C2-25804820EDAC}">
            <c15:filteredArea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COMPARATIVAANUAL!$A$3</c15:sqref>
                        </c15:formulaRef>
                      </c:ext>
                    </c:extLst>
                    <c:strCache>
                      <c:ptCount val="1"/>
                      <c:pt idx="0">
                        <c:v>RECURSOS CORRIENTES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cat>
                  <c:strRef>
                    <c:extLst>
                      <c:ext uri="{02D57815-91ED-43cb-92C2-25804820EDAC}">
                        <c15:formulaRef>
                          <c15:sqref>COMPARATIVAANUAL!$B$2:$H$2</c15:sqref>
                        </c15:formulaRef>
                      </c:ext>
                    </c:extLst>
                    <c:strCache>
                      <c:ptCount val="7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 2016 ENERO  /   AGOSTO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COMPARATIVAANUAL!$B$3:$H$3</c15:sqref>
                        </c15:formulaRef>
                      </c:ext>
                    </c:extLst>
                    <c:numCache>
                      <c:formatCode>_ "$"\ * #,##0_ ;_ "$"\ * \-#,##0_ ;_ "$"\ * "-"??_ ;_ @_ </c:formatCode>
                      <c:ptCount val="7"/>
                      <c:pt idx="0">
                        <c:v>44161458.969999999</c:v>
                      </c:pt>
                      <c:pt idx="1">
                        <c:v>63342612.530000001</c:v>
                      </c:pt>
                      <c:pt idx="2">
                        <c:v>84521715.780000016</c:v>
                      </c:pt>
                      <c:pt idx="3">
                        <c:v>112678797.61</c:v>
                      </c:pt>
                      <c:pt idx="4">
                        <c:v>159029318.48000002</c:v>
                      </c:pt>
                      <c:pt idx="5">
                        <c:v>196667031.74000001</c:v>
                      </c:pt>
                      <c:pt idx="6">
                        <c:v>181411893.19</c:v>
                      </c:pt>
                    </c:numCache>
                  </c:numRef>
                </c:val>
              </c15:ser>
            </c15:filteredAreaSeries>
            <c15:filteredArea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COMPARATIVAANUAL!$A$4</c15:sqref>
                        </c15:formulaRef>
                      </c:ext>
                    </c:extLst>
                    <c:strCache>
                      <c:ptCount val="1"/>
                      <c:pt idx="0">
                        <c:v>De jurisdiccion municipal</c:v>
                      </c:pt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COMPARATIVAANUAL!$B$2:$H$2</c15:sqref>
                        </c15:formulaRef>
                      </c:ext>
                    </c:extLst>
                    <c:strCache>
                      <c:ptCount val="7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 2016 ENERO  /   AGOSTO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COMPARATIVAANUAL!$B$4:$H$4</c15:sqref>
                        </c15:formulaRef>
                      </c:ext>
                    </c:extLst>
                    <c:numCache>
                      <c:formatCode>_ "$"\ * #,##0_ ;_ "$"\ * \-#,##0_ ;_ "$"\ * "-"??_ ;_ @_ </c:formatCode>
                      <c:ptCount val="7"/>
                      <c:pt idx="0">
                        <c:v>24561058.190000001</c:v>
                      </c:pt>
                      <c:pt idx="1">
                        <c:v>33453997.130000003</c:v>
                      </c:pt>
                      <c:pt idx="2">
                        <c:v>42260857.890000001</c:v>
                      </c:pt>
                      <c:pt idx="3">
                        <c:v>57702570.700000003</c:v>
                      </c:pt>
                      <c:pt idx="4">
                        <c:v>82013420.450000003</c:v>
                      </c:pt>
                      <c:pt idx="5">
                        <c:v>99853978.840000004</c:v>
                      </c:pt>
                      <c:pt idx="6">
                        <c:v>83673356.370000005</c:v>
                      </c:pt>
                    </c:numCache>
                  </c:numRef>
                </c:val>
              </c15:ser>
            </c15:filteredAreaSeries>
            <c15:filteredArea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COMPARATIVAANUAL!$A$5</c15:sqref>
                        </c15:formulaRef>
                      </c:ext>
                    </c:extLst>
                    <c:strCache>
                      <c:ptCount val="1"/>
                      <c:pt idx="0">
                        <c:v>Tasas Municipales</c:v>
                      </c:pt>
                    </c:strCache>
                  </c:strRef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COMPARATIVAANUAL!$B$2:$H$2</c15:sqref>
                        </c15:formulaRef>
                      </c:ext>
                    </c:extLst>
                    <c:strCache>
                      <c:ptCount val="7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 2016 ENERO  /   AGOSTO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COMPARATIVAANUAL!$B$5:$H$5</c15:sqref>
                        </c15:formulaRef>
                      </c:ext>
                    </c:extLst>
                    <c:numCache>
                      <c:formatCode>_ "$"\ * #,##0_ ;_ "$"\ * \-#,##0_ ;_ "$"\ * "-"??_ ;_ @_ </c:formatCode>
                      <c:ptCount val="7"/>
                      <c:pt idx="0">
                        <c:v>22245890.280000001</c:v>
                      </c:pt>
                      <c:pt idx="1">
                        <c:v>30248617.180000003</c:v>
                      </c:pt>
                      <c:pt idx="2">
                        <c:v>37556874.880000003</c:v>
                      </c:pt>
                      <c:pt idx="3">
                        <c:v>47288502</c:v>
                      </c:pt>
                      <c:pt idx="4">
                        <c:v>70249189.370000005</c:v>
                      </c:pt>
                      <c:pt idx="5">
                        <c:v>88544089.530000001</c:v>
                      </c:pt>
                      <c:pt idx="6">
                        <c:v>72164506.829999998</c:v>
                      </c:pt>
                    </c:numCache>
                  </c:numRef>
                </c:val>
              </c15:ser>
            </c15:filteredAreaSeries>
            <c15:filteredArea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COMPARATIVAANUAL!$A$6</c15:sqref>
                        </c15:formulaRef>
                      </c:ext>
                    </c:extLst>
                    <c:strCache>
                      <c:ptCount val="1"/>
                      <c:pt idx="0">
                        <c:v>Otros ingresos Jurisdiccion Municipal</c:v>
                      </c:pt>
                    </c:strCache>
                  </c:strRef>
                </c:tx>
                <c:spPr>
                  <a:solidFill>
                    <a:schemeClr val="accent1">
                      <a:lumMod val="60000"/>
                    </a:schemeClr>
                  </a:solidFill>
                  <a:ln>
                    <a:noFill/>
                  </a:ln>
                  <a:effectLst/>
                </c:spP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COMPARATIVAANUAL!$B$2:$H$2</c15:sqref>
                        </c15:formulaRef>
                      </c:ext>
                    </c:extLst>
                    <c:strCache>
                      <c:ptCount val="7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 2016 ENERO  /   AGOSTO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COMPARATIVAANUAL!$B$6:$H$6</c15:sqref>
                        </c15:formulaRef>
                      </c:ext>
                    </c:extLst>
                    <c:numCache>
                      <c:formatCode>_ "$"\ * #,##0_ ;_ "$"\ * \-#,##0_ ;_ "$"\ * "-"??_ ;_ @_ </c:formatCode>
                      <c:ptCount val="7"/>
                      <c:pt idx="0">
                        <c:v>2315167.91</c:v>
                      </c:pt>
                      <c:pt idx="1">
                        <c:v>3205379.95</c:v>
                      </c:pt>
                      <c:pt idx="2">
                        <c:v>4703983.01</c:v>
                      </c:pt>
                      <c:pt idx="3">
                        <c:v>10414068.699999999</c:v>
                      </c:pt>
                      <c:pt idx="4">
                        <c:v>11764231.08</c:v>
                      </c:pt>
                      <c:pt idx="5">
                        <c:v>11309889.310000001</c:v>
                      </c:pt>
                      <c:pt idx="6">
                        <c:v>11508849.539999999</c:v>
                      </c:pt>
                    </c:numCache>
                  </c:numRef>
                </c:val>
              </c15:ser>
            </c15:filteredAreaSeries>
            <c15:filteredArea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COMPARATIVAANUAL!$A$7</c15:sqref>
                        </c15:formulaRef>
                      </c:ext>
                    </c:extLst>
                    <c:strCache>
                      <c:ptCount val="1"/>
                      <c:pt idx="0">
                        <c:v>De otras jurisdicciones</c:v>
                      </c:pt>
                    </c:strCache>
                  </c:strRef>
                </c:tx>
                <c:spPr>
                  <a:solidFill>
                    <a:schemeClr val="accent3">
                      <a:lumMod val="60000"/>
                    </a:schemeClr>
                  </a:solidFill>
                  <a:ln>
                    <a:noFill/>
                  </a:ln>
                  <a:effectLst/>
                </c:spP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COMPARATIVAANUAL!$B$2:$H$2</c15:sqref>
                        </c15:formulaRef>
                      </c:ext>
                    </c:extLst>
                    <c:strCache>
                      <c:ptCount val="7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 2016 ENERO  /   AGOSTO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COMPARATIVAANUAL!$B$7:$H$7</c15:sqref>
                        </c15:formulaRef>
                      </c:ext>
                    </c:extLst>
                    <c:numCache>
                      <c:formatCode>_ "$"\ * #,##0_ ;_ "$"\ * \-#,##0_ ;_ "$"\ * "-"??_ ;_ @_ </c:formatCode>
                      <c:ptCount val="7"/>
                      <c:pt idx="0">
                        <c:v>19600400.780000001</c:v>
                      </c:pt>
                      <c:pt idx="1">
                        <c:v>29888615.399999999</c:v>
                      </c:pt>
                      <c:pt idx="2">
                        <c:v>39933579.920000002</c:v>
                      </c:pt>
                      <c:pt idx="3">
                        <c:v>54976226.909999996</c:v>
                      </c:pt>
                      <c:pt idx="4">
                        <c:v>77015898.030000001</c:v>
                      </c:pt>
                      <c:pt idx="5">
                        <c:v>96813052.900000006</c:v>
                      </c:pt>
                      <c:pt idx="6">
                        <c:v>97738536.820000008</c:v>
                      </c:pt>
                    </c:numCache>
                  </c:numRef>
                </c:val>
              </c15:ser>
            </c15:filteredAreaSeries>
            <c15:filteredArea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COMPARATIVAANUAL!$A$8</c15:sqref>
                        </c15:formulaRef>
                      </c:ext>
                    </c:extLst>
                    <c:strCache>
                      <c:ptCount val="1"/>
                      <c:pt idx="0">
                        <c:v>De jurisdiccion provincial</c:v>
                      </c:pt>
                    </c:strCache>
                  </c:strRef>
                </c:tx>
                <c:spPr>
                  <a:solidFill>
                    <a:schemeClr val="accent5">
                      <a:lumMod val="60000"/>
                    </a:schemeClr>
                  </a:solidFill>
                  <a:ln>
                    <a:noFill/>
                  </a:ln>
                  <a:effectLst/>
                </c:spP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COMPARATIVAANUAL!$B$2:$H$2</c15:sqref>
                        </c15:formulaRef>
                      </c:ext>
                    </c:extLst>
                    <c:strCache>
                      <c:ptCount val="7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 2016 ENERO  /   AGOSTO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COMPARATIVAANUAL!$B$8:$H$8</c15:sqref>
                        </c15:formulaRef>
                      </c:ext>
                    </c:extLst>
                    <c:numCache>
                      <c:formatCode>_ "$"\ * #,##0_ ;_ "$"\ * \-#,##0_ ;_ "$"\ * "-"??_ ;_ @_ </c:formatCode>
                      <c:ptCount val="7"/>
                      <c:pt idx="0">
                        <c:v>6220274.1799999997</c:v>
                      </c:pt>
                      <c:pt idx="1">
                        <c:v>9861927.3599999994</c:v>
                      </c:pt>
                      <c:pt idx="2">
                        <c:v>13097315</c:v>
                      </c:pt>
                      <c:pt idx="3">
                        <c:v>20287490.370000001</c:v>
                      </c:pt>
                      <c:pt idx="4">
                        <c:v>26228835.289999999</c:v>
                      </c:pt>
                      <c:pt idx="5">
                        <c:v>36374519.280000001</c:v>
                      </c:pt>
                      <c:pt idx="6">
                        <c:v>30146119.730000004</c:v>
                      </c:pt>
                    </c:numCache>
                  </c:numRef>
                </c:val>
              </c15:ser>
            </c15:filteredAreaSeries>
            <c15:filteredArea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COMPARATIVAANUAL!$A$9</c15:sqref>
                        </c15:formulaRef>
                      </c:ext>
                    </c:extLst>
                    <c:strCache>
                      <c:ptCount val="1"/>
                      <c:pt idx="0">
                        <c:v>De jurisdiccion Nacional</c:v>
                      </c:pt>
                    </c:strCache>
                  </c:strRef>
                </c:tx>
                <c:spPr>
                  <a:solidFill>
                    <a:schemeClr val="accent1">
                      <a:lumMod val="80000"/>
                      <a:lumOff val="20000"/>
                    </a:schemeClr>
                  </a:solidFill>
                  <a:ln>
                    <a:noFill/>
                  </a:ln>
                  <a:effectLst/>
                </c:spP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COMPARATIVAANUAL!$B$2:$H$2</c15:sqref>
                        </c15:formulaRef>
                      </c:ext>
                    </c:extLst>
                    <c:strCache>
                      <c:ptCount val="7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 2016 ENERO  /   AGOSTO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COMPARATIVAANUAL!$B$9:$H$9</c15:sqref>
                        </c15:formulaRef>
                      </c:ext>
                    </c:extLst>
                    <c:numCache>
                      <c:formatCode>_ "$"\ * #,##0_ ;_ "$"\ * \-#,##0_ ;_ "$"\ * "-"??_ ;_ @_ </c:formatCode>
                      <c:ptCount val="7"/>
                      <c:pt idx="0">
                        <c:v>13380126.6</c:v>
                      </c:pt>
                      <c:pt idx="1">
                        <c:v>20026688.039999999</c:v>
                      </c:pt>
                      <c:pt idx="2">
                        <c:v>26836264.920000002</c:v>
                      </c:pt>
                      <c:pt idx="3">
                        <c:v>34688736.539999999</c:v>
                      </c:pt>
                      <c:pt idx="4">
                        <c:v>50787062.740000002</c:v>
                      </c:pt>
                      <c:pt idx="5">
                        <c:v>60438533.619999997</c:v>
                      </c:pt>
                      <c:pt idx="6">
                        <c:v>67592417.090000004</c:v>
                      </c:pt>
                    </c:numCache>
                  </c:numRef>
                </c:val>
              </c15:ser>
            </c15:filteredAreaSeries>
            <c15:filteredArea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COMPARATIVAANUAL!$A$10</c15:sqref>
                        </c15:formulaRef>
                      </c:ext>
                    </c:extLst>
                    <c:strCache>
                      <c:ptCount val="1"/>
                      <c:pt idx="0">
                        <c:v>Erogaciones Corrientes</c:v>
                      </c:pt>
                    </c:strCache>
                  </c:strRef>
                </c:tx>
                <c:spPr>
                  <a:solidFill>
                    <a:schemeClr val="accent3">
                      <a:lumMod val="80000"/>
                      <a:lumOff val="20000"/>
                    </a:schemeClr>
                  </a:solidFill>
                  <a:ln>
                    <a:noFill/>
                  </a:ln>
                  <a:effectLst/>
                </c:spP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COMPARATIVAANUAL!$B$2:$H$2</c15:sqref>
                        </c15:formulaRef>
                      </c:ext>
                    </c:extLst>
                    <c:strCache>
                      <c:ptCount val="7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 2016 ENERO  /   AGOSTO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COMPARATIVAANUAL!$B$10:$H$10</c15:sqref>
                        </c15:formulaRef>
                      </c:ext>
                    </c:extLst>
                    <c:numCache>
                      <c:formatCode>_ "$"\ * #,##0_ ;_ "$"\ * \-#,##0_ ;_ "$"\ * "-"??_ ;_ @_ </c:formatCode>
                      <c:ptCount val="7"/>
                      <c:pt idx="0">
                        <c:v>37172023.099999994</c:v>
                      </c:pt>
                      <c:pt idx="1">
                        <c:v>54774856.18</c:v>
                      </c:pt>
                      <c:pt idx="2">
                        <c:v>70958681.680000007</c:v>
                      </c:pt>
                      <c:pt idx="3">
                        <c:v>100528069.18000001</c:v>
                      </c:pt>
                      <c:pt idx="4">
                        <c:v>140402641.97</c:v>
                      </c:pt>
                      <c:pt idx="5">
                        <c:v>177678667.57000002</c:v>
                      </c:pt>
                      <c:pt idx="6">
                        <c:v>122642840.27</c:v>
                      </c:pt>
                    </c:numCache>
                  </c:numRef>
                </c:val>
              </c15:ser>
            </c15:filteredAreaSeries>
            <c15:filteredAreaSeries>
              <c15:ser>
                <c:idx val="10"/>
                <c:order val="1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COMPARATIVAANUAL!$A$13</c15:sqref>
                        </c15:formulaRef>
                      </c:ext>
                    </c:extLst>
                    <c:strCache>
                      <c:ptCount val="1"/>
                      <c:pt idx="0">
                        <c:v>Intereses de la deuda</c:v>
                      </c:pt>
                    </c:strCache>
                  </c:strRef>
                </c:tx>
                <c:spPr>
                  <a:solidFill>
                    <a:schemeClr val="accent3">
                      <a:lumMod val="80000"/>
                    </a:schemeClr>
                  </a:solidFill>
                  <a:ln>
                    <a:noFill/>
                  </a:ln>
                  <a:effectLst/>
                </c:spP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COMPARATIVAANUAL!$B$2:$H$2</c15:sqref>
                        </c15:formulaRef>
                      </c:ext>
                    </c:extLst>
                    <c:strCache>
                      <c:ptCount val="7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 2016 ENERO  /   AGOSTO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COMPARATIVAANUAL!$B$13:$H$13</c15:sqref>
                        </c15:formulaRef>
                      </c:ext>
                    </c:extLst>
                    <c:numCache>
                      <c:formatCode>_ "$"\ * #,##0_ ;_ "$"\ * \-#,##0_ ;_ "$"\ * "-"??_ ;_ @_ </c:formatCode>
                      <c:ptCount val="7"/>
                      <c:pt idx="0">
                        <c:v>337643.91</c:v>
                      </c:pt>
                      <c:pt idx="1">
                        <c:v>214277.92</c:v>
                      </c:pt>
                      <c:pt idx="2">
                        <c:v>6892.85</c:v>
                      </c:pt>
                      <c:pt idx="3">
                        <c:v>35968.21</c:v>
                      </c:pt>
                      <c:pt idx="4">
                        <c:v>674074.99</c:v>
                      </c:pt>
                      <c:pt idx="5">
                        <c:v>392962.16</c:v>
                      </c:pt>
                      <c:pt idx="6">
                        <c:v>175238.85</c:v>
                      </c:pt>
                    </c:numCache>
                  </c:numRef>
                </c:val>
              </c15:ser>
            </c15:filteredAreaSeries>
            <c15:filteredAreaSeries>
              <c15:ser>
                <c:idx val="12"/>
                <c:order val="1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COMPARATIVAANUAL!$A$15</c15:sqref>
                        </c15:formulaRef>
                      </c:ext>
                    </c:extLst>
                    <c:strCache>
                      <c:ptCount val="1"/>
                      <c:pt idx="0">
                        <c:v>Credito adicional para incremento salarios</c:v>
                      </c:pt>
                    </c:strCache>
                  </c:strRef>
                </c:tx>
                <c:spPr>
                  <a:solidFill>
                    <a:schemeClr val="accent1">
                      <a:lumMod val="60000"/>
                      <a:lumOff val="40000"/>
                    </a:schemeClr>
                  </a:solidFill>
                  <a:ln>
                    <a:noFill/>
                  </a:ln>
                  <a:effectLst/>
                </c:spP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COMPARATIVAANUAL!$B$2:$H$2</c15:sqref>
                        </c15:formulaRef>
                      </c:ext>
                    </c:extLst>
                    <c:strCache>
                      <c:ptCount val="7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 2016 ENERO  /   AGOSTO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COMPARATIVAANUAL!$B$15:$H$15</c15:sqref>
                        </c15:formulaRef>
                      </c:ext>
                    </c:extLst>
                    <c:numCache>
                      <c:formatCode>_ "$"\ * #,##0_ ;_ "$"\ * \-#,##0_ ;_ "$"\ * "-"??_ ;_ @_ </c:formatCode>
                      <c:ptCount val="7"/>
                    </c:numCache>
                  </c:numRef>
                </c:val>
              </c15:ser>
            </c15:filteredAreaSeries>
            <c15:filteredAreaSeries>
              <c15:ser>
                <c:idx val="13"/>
                <c:order val="1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COMPARATIVAANUAL!$A$16</c15:sqref>
                        </c15:formulaRef>
                      </c:ext>
                    </c:extLst>
                    <c:strCache>
                      <c:ptCount val="1"/>
                      <c:pt idx="0">
                        <c:v>Ahorro Corriente</c:v>
                      </c:pt>
                    </c:strCache>
                  </c:strRef>
                </c:tx>
                <c:spPr>
                  <a:solidFill>
                    <a:schemeClr val="accent3">
                      <a:lumMod val="60000"/>
                      <a:lumOff val="40000"/>
                    </a:schemeClr>
                  </a:solidFill>
                  <a:ln>
                    <a:noFill/>
                  </a:ln>
                  <a:effectLst/>
                </c:spP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COMPARATIVAANUAL!$B$2:$H$2</c15:sqref>
                        </c15:formulaRef>
                      </c:ext>
                    </c:extLst>
                    <c:strCache>
                      <c:ptCount val="7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 2016 ENERO  /   AGOSTO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COMPARATIVAANUAL!$B$16:$H$16</c15:sqref>
                        </c15:formulaRef>
                      </c:ext>
                    </c:extLst>
                    <c:numCache>
                      <c:formatCode>_ "$"\ * #,##0_ ;_ "$"\ * \-#,##0_ ;_ "$"\ * "-"??_ ;_ @_ </c:formatCode>
                      <c:ptCount val="7"/>
                      <c:pt idx="0">
                        <c:v>6989435.8700000048</c:v>
                      </c:pt>
                      <c:pt idx="1">
                        <c:v>8567756.3500000015</c:v>
                      </c:pt>
                      <c:pt idx="2">
                        <c:v>13563034.100000009</c:v>
                      </c:pt>
                      <c:pt idx="3">
                        <c:v>12150728.429999992</c:v>
                      </c:pt>
                      <c:pt idx="4">
                        <c:v>18626676.51000002</c:v>
                      </c:pt>
                      <c:pt idx="5">
                        <c:v>18988364.169999987</c:v>
                      </c:pt>
                      <c:pt idx="6">
                        <c:v>58769052.920000002</c:v>
                      </c:pt>
                    </c:numCache>
                  </c:numRef>
                </c:val>
              </c15:ser>
            </c15:filteredAreaSeries>
            <c15:filteredAreaSeries>
              <c15:ser>
                <c:idx val="14"/>
                <c:order val="1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COMPARATIVAANUAL!$A$17</c15:sqref>
                        </c15:formulaRef>
                      </c:ext>
                    </c:extLst>
                    <c:strCache>
                      <c:ptCount val="1"/>
                      <c:pt idx="0">
                        <c:v>Recursos de Capital</c:v>
                      </c:pt>
                    </c:strCache>
                  </c:strRef>
                </c:tx>
                <c:spPr>
                  <a:solidFill>
                    <a:schemeClr val="accent5">
                      <a:lumMod val="60000"/>
                      <a:lumOff val="40000"/>
                    </a:schemeClr>
                  </a:solidFill>
                  <a:ln>
                    <a:noFill/>
                  </a:ln>
                  <a:effectLst/>
                </c:spP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COMPARATIVAANUAL!$B$2:$H$2</c15:sqref>
                        </c15:formulaRef>
                      </c:ext>
                    </c:extLst>
                    <c:strCache>
                      <c:ptCount val="7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 2016 ENERO  /   AGOSTO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COMPARATIVAANUAL!$B$17:$H$17</c15:sqref>
                        </c15:formulaRef>
                      </c:ext>
                    </c:extLst>
                    <c:numCache>
                      <c:formatCode>_ "$"\ * #,##0_ ;_ "$"\ * \-#,##0_ ;_ "$"\ * "-"??_ ;_ @_ </c:formatCode>
                      <c:ptCount val="7"/>
                      <c:pt idx="0">
                        <c:v>978884.84</c:v>
                      </c:pt>
                      <c:pt idx="1">
                        <c:v>627521.14</c:v>
                      </c:pt>
                      <c:pt idx="2">
                        <c:v>248444.45</c:v>
                      </c:pt>
                      <c:pt idx="3">
                        <c:v>1974678</c:v>
                      </c:pt>
                      <c:pt idx="4">
                        <c:v>3224836.58</c:v>
                      </c:pt>
                      <c:pt idx="5">
                        <c:v>0</c:v>
                      </c:pt>
                      <c:pt idx="6">
                        <c:v>0</c:v>
                      </c:pt>
                    </c:numCache>
                  </c:numRef>
                </c:val>
              </c15:ser>
            </c15:filteredAreaSeries>
            <c15:filteredAreaSeries>
              <c15:ser>
                <c:idx val="15"/>
                <c:order val="1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COMPARATIVAANUAL!$A$18</c15:sqref>
                        </c15:formulaRef>
                      </c:ext>
                    </c:extLst>
                    <c:strCache>
                      <c:ptCount val="1"/>
                      <c:pt idx="0">
                        <c:v>Recurso de capital propio</c:v>
                      </c:pt>
                    </c:strCache>
                  </c:strRef>
                </c:tx>
                <c:spPr>
                  <a:solidFill>
                    <a:schemeClr val="accent1">
                      <a:lumMod val="50000"/>
                    </a:schemeClr>
                  </a:solidFill>
                  <a:ln>
                    <a:noFill/>
                  </a:ln>
                  <a:effectLst/>
                </c:spP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COMPARATIVAANUAL!$B$2:$H$2</c15:sqref>
                        </c15:formulaRef>
                      </c:ext>
                    </c:extLst>
                    <c:strCache>
                      <c:ptCount val="7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 2016 ENERO  /   AGOSTO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COMPARATIVAANUAL!$B$18:$H$18</c15:sqref>
                        </c15:formulaRef>
                      </c:ext>
                    </c:extLst>
                    <c:numCache>
                      <c:formatCode>_ "$"\ * #,##0_ ;_ "$"\ * \-#,##0_ ;_ "$"\ * "-"??_ ;_ @_ </c:formatCode>
                      <c:ptCount val="7"/>
                      <c:pt idx="0">
                        <c:v>978884.84</c:v>
                      </c:pt>
                      <c:pt idx="1">
                        <c:v>627521.14</c:v>
                      </c:pt>
                      <c:pt idx="2">
                        <c:v>248444.45</c:v>
                      </c:pt>
                      <c:pt idx="3">
                        <c:v>1974678</c:v>
                      </c:pt>
                      <c:pt idx="4">
                        <c:v>3224836.58</c:v>
                      </c:pt>
                      <c:pt idx="6">
                        <c:v>0</c:v>
                      </c:pt>
                    </c:numCache>
                  </c:numRef>
                </c:val>
              </c15:ser>
            </c15:filteredAreaSeries>
            <c15:filteredAreaSeries>
              <c15:ser>
                <c:idx val="16"/>
                <c:order val="1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COMPARATIVAANUAL!$A$19</c15:sqref>
                        </c15:formulaRef>
                      </c:ext>
                    </c:extLst>
                    <c:strCache>
                      <c:ptCount val="1"/>
                      <c:pt idx="0">
                        <c:v>Erogaciones de Capital</c:v>
                      </c:pt>
                    </c:strCache>
                  </c:strRef>
                </c:tx>
                <c:spPr>
                  <a:solidFill>
                    <a:schemeClr val="accent3">
                      <a:lumMod val="50000"/>
                    </a:schemeClr>
                  </a:solidFill>
                  <a:ln>
                    <a:noFill/>
                  </a:ln>
                  <a:effectLst/>
                </c:spP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COMPARATIVAANUAL!$B$2:$H$2</c15:sqref>
                        </c15:formulaRef>
                      </c:ext>
                    </c:extLst>
                    <c:strCache>
                      <c:ptCount val="7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 2016 ENERO  /   AGOSTO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COMPARATIVAANUAL!$B$19:$H$19</c15:sqref>
                        </c15:formulaRef>
                      </c:ext>
                    </c:extLst>
                    <c:numCache>
                      <c:formatCode>_ "$"\ * #,##0_ ;_ "$"\ * \-#,##0_ ;_ "$"\ * "-"??_ ;_ @_ </c:formatCode>
                      <c:ptCount val="7"/>
                      <c:pt idx="0">
                        <c:v>8626324.8900000006</c:v>
                      </c:pt>
                      <c:pt idx="1">
                        <c:v>16537421.389999999</c:v>
                      </c:pt>
                      <c:pt idx="2">
                        <c:v>9113559.7899999991</c:v>
                      </c:pt>
                      <c:pt idx="3">
                        <c:v>20530341.719999999</c:v>
                      </c:pt>
                      <c:pt idx="4">
                        <c:v>29333894.899999999</c:v>
                      </c:pt>
                      <c:pt idx="5">
                        <c:v>35121477.870000005</c:v>
                      </c:pt>
                      <c:pt idx="6">
                        <c:v>24607509.68</c:v>
                      </c:pt>
                    </c:numCache>
                  </c:numRef>
                </c:val>
              </c15:ser>
            </c15:filteredAreaSeries>
            <c15:filteredAreaSeries>
              <c15:ser>
                <c:idx val="17"/>
                <c:order val="1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COMPARATIVAANUAL!$A$20</c15:sqref>
                        </c15:formulaRef>
                      </c:ext>
                    </c:extLst>
                    <c:strCache>
                      <c:ptCount val="1"/>
                      <c:pt idx="0">
                        <c:v>Bienes de Capital</c:v>
                      </c:pt>
                    </c:strCache>
                  </c:strRef>
                </c:tx>
                <c:spPr>
                  <a:solidFill>
                    <a:schemeClr val="accent5">
                      <a:lumMod val="50000"/>
                    </a:schemeClr>
                  </a:solidFill>
                  <a:ln>
                    <a:noFill/>
                  </a:ln>
                  <a:effectLst/>
                </c:spP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COMPARATIVAANUAL!$B$2:$H$2</c15:sqref>
                        </c15:formulaRef>
                      </c:ext>
                    </c:extLst>
                    <c:strCache>
                      <c:ptCount val="7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 2016 ENERO  /   AGOSTO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COMPARATIVAANUAL!$B$20:$H$20</c15:sqref>
                        </c15:formulaRef>
                      </c:ext>
                    </c:extLst>
                    <c:numCache>
                      <c:formatCode>_ "$"\ * #,##0_ ;_ "$"\ * \-#,##0_ ;_ "$"\ * "-"??_ ;_ @_ </c:formatCode>
                      <c:ptCount val="7"/>
                      <c:pt idx="0">
                        <c:v>1246227.08</c:v>
                      </c:pt>
                      <c:pt idx="1">
                        <c:v>925103.95</c:v>
                      </c:pt>
                      <c:pt idx="2">
                        <c:v>1217415.07</c:v>
                      </c:pt>
                      <c:pt idx="3">
                        <c:v>3250651.02</c:v>
                      </c:pt>
                      <c:pt idx="4">
                        <c:v>5992916.4100000001</c:v>
                      </c:pt>
                      <c:pt idx="5">
                        <c:v>5606456.3399999999</c:v>
                      </c:pt>
                      <c:pt idx="6">
                        <c:v>7083801.9799999986</c:v>
                      </c:pt>
                    </c:numCache>
                  </c:numRef>
                </c:val>
              </c15:ser>
            </c15:filteredAreaSeries>
            <c15:filteredAreaSeries>
              <c15:ser>
                <c:idx val="18"/>
                <c:order val="1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COMPARATIVAANUAL!$A$21</c15:sqref>
                        </c15:formulaRef>
                      </c:ext>
                    </c:extLst>
                    <c:strCache>
                      <c:ptCount val="1"/>
                      <c:pt idx="0">
                        <c:v>Trabajos Públicos</c:v>
                      </c:pt>
                    </c:strCache>
                  </c:strRef>
                </c:tx>
                <c:spPr>
                  <a:solidFill>
                    <a:schemeClr val="accent1">
                      <a:lumMod val="70000"/>
                      <a:lumOff val="30000"/>
                    </a:schemeClr>
                  </a:solidFill>
                  <a:ln>
                    <a:noFill/>
                  </a:ln>
                  <a:effectLst/>
                </c:spP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COMPARATIVAANUAL!$B$2:$H$2</c15:sqref>
                        </c15:formulaRef>
                      </c:ext>
                    </c:extLst>
                    <c:strCache>
                      <c:ptCount val="7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 2016 ENERO  /   AGOSTO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COMPARATIVAANUAL!$B$21:$H$21</c15:sqref>
                        </c15:formulaRef>
                      </c:ext>
                    </c:extLst>
                    <c:numCache>
                      <c:formatCode>_ "$"\ * #,##0_ ;_ "$"\ * \-#,##0_ ;_ "$"\ * "-"??_ ;_ @_ </c:formatCode>
                      <c:ptCount val="7"/>
                      <c:pt idx="0">
                        <c:v>7380097.8099999996</c:v>
                      </c:pt>
                      <c:pt idx="1">
                        <c:v>15612317.439999999</c:v>
                      </c:pt>
                      <c:pt idx="2">
                        <c:v>7896144.7199999997</c:v>
                      </c:pt>
                      <c:pt idx="3">
                        <c:v>17279690.699999999</c:v>
                      </c:pt>
                      <c:pt idx="4">
                        <c:v>23340978.489999998</c:v>
                      </c:pt>
                      <c:pt idx="5">
                        <c:v>29515021.530000001</c:v>
                      </c:pt>
                      <c:pt idx="6">
                        <c:v>17523707.699999999</c:v>
                      </c:pt>
                    </c:numCache>
                  </c:numRef>
                </c:val>
              </c15:ser>
            </c15:filteredAreaSeries>
            <c15:filteredAreaSeries>
              <c15:ser>
                <c:idx val="19"/>
                <c:order val="1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COMPARATIVAANUAL!$A$22</c15:sqref>
                        </c15:formulaRef>
                      </c:ext>
                    </c:extLst>
                    <c:strCache>
                      <c:ptCount val="1"/>
                      <c:pt idx="0">
                        <c:v>Total de Recursos</c:v>
                      </c:pt>
                    </c:strCache>
                  </c:strRef>
                </c:tx>
                <c:spPr>
                  <a:solidFill>
                    <a:schemeClr val="accent3">
                      <a:lumMod val="70000"/>
                      <a:lumOff val="30000"/>
                    </a:schemeClr>
                  </a:solidFill>
                  <a:ln>
                    <a:noFill/>
                  </a:ln>
                  <a:effectLst/>
                </c:spP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COMPARATIVAANUAL!$B$2:$H$2</c15:sqref>
                        </c15:formulaRef>
                      </c:ext>
                    </c:extLst>
                    <c:strCache>
                      <c:ptCount val="7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 2016 ENERO  /   AGOSTO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COMPARATIVAANUAL!$B$22:$H$22</c15:sqref>
                        </c15:formulaRef>
                      </c:ext>
                    </c:extLst>
                    <c:numCache>
                      <c:formatCode>_ "$"\ * #,##0_ ;_ "$"\ * \-#,##0_ ;_ "$"\ * "-"??_ ;_ @_ </c:formatCode>
                      <c:ptCount val="7"/>
                      <c:pt idx="0">
                        <c:v>45140343.810000002</c:v>
                      </c:pt>
                      <c:pt idx="1">
                        <c:v>63970133.670000002</c:v>
                      </c:pt>
                      <c:pt idx="2">
                        <c:v>84770160.230000019</c:v>
                      </c:pt>
                      <c:pt idx="3">
                        <c:v>114653475.61</c:v>
                      </c:pt>
                      <c:pt idx="4">
                        <c:v>162254155.06000003</c:v>
                      </c:pt>
                      <c:pt idx="5">
                        <c:v>196667031.74000001</c:v>
                      </c:pt>
                      <c:pt idx="6">
                        <c:v>181411893.19</c:v>
                      </c:pt>
                    </c:numCache>
                  </c:numRef>
                </c:val>
              </c15:ser>
            </c15:filteredAreaSeries>
            <c15:filteredAreaSeries>
              <c15:ser>
                <c:idx val="20"/>
                <c:order val="2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COMPARATIVAANUAL!$A$23</c15:sqref>
                        </c15:formulaRef>
                      </c:ext>
                    </c:extLst>
                    <c:strCache>
                      <c:ptCount val="1"/>
                      <c:pt idx="0">
                        <c:v>Total de Erogaciones</c:v>
                      </c:pt>
                    </c:strCache>
                  </c:strRef>
                </c:tx>
                <c:spPr>
                  <a:solidFill>
                    <a:schemeClr val="accent5">
                      <a:lumMod val="70000"/>
                      <a:lumOff val="30000"/>
                    </a:schemeClr>
                  </a:solidFill>
                  <a:ln>
                    <a:noFill/>
                  </a:ln>
                  <a:effectLst/>
                </c:spP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COMPARATIVAANUAL!$B$2:$H$2</c15:sqref>
                        </c15:formulaRef>
                      </c:ext>
                    </c:extLst>
                    <c:strCache>
                      <c:ptCount val="7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 2016 ENERO  /   AGOSTO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COMPARATIVAANUAL!$B$23:$H$23</c15:sqref>
                        </c15:formulaRef>
                      </c:ext>
                    </c:extLst>
                    <c:numCache>
                      <c:formatCode>_ "$"\ * #,##0_ ;_ "$"\ * \-#,##0_ ;_ "$"\ * "-"??_ ;_ @_ </c:formatCode>
                      <c:ptCount val="7"/>
                      <c:pt idx="0">
                        <c:v>45798347.989999995</c:v>
                      </c:pt>
                      <c:pt idx="1">
                        <c:v>71312277.569999993</c:v>
                      </c:pt>
                      <c:pt idx="2">
                        <c:v>80072241.469999999</c:v>
                      </c:pt>
                      <c:pt idx="3">
                        <c:v>121058410.90000001</c:v>
                      </c:pt>
                      <c:pt idx="4">
                        <c:v>169736536.87</c:v>
                      </c:pt>
                      <c:pt idx="5">
                        <c:v>212800145.44000003</c:v>
                      </c:pt>
                      <c:pt idx="6">
                        <c:v>147250349.94999999</c:v>
                      </c:pt>
                    </c:numCache>
                  </c:numRef>
                </c:val>
              </c15:ser>
            </c15:filteredAreaSeries>
            <c15:filteredAreaSeries>
              <c15:ser>
                <c:idx val="21"/>
                <c:order val="2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COMPARATIVAANUAL!$A$24</c15:sqref>
                        </c15:formulaRef>
                      </c:ext>
                    </c:extLst>
                    <c:strCache>
                      <c:ptCount val="1"/>
                      <c:pt idx="0">
                        <c:v>Resultado Financero</c:v>
                      </c:pt>
                    </c:strCache>
                  </c:strRef>
                </c:tx>
                <c:spPr>
                  <a:solidFill>
                    <a:schemeClr val="accent1">
                      <a:lumMod val="70000"/>
                    </a:schemeClr>
                  </a:solidFill>
                  <a:ln>
                    <a:noFill/>
                  </a:ln>
                  <a:effectLst/>
                </c:spP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COMPARATIVAANUAL!$B$2:$H$2</c15:sqref>
                        </c15:formulaRef>
                      </c:ext>
                    </c:extLst>
                    <c:strCache>
                      <c:ptCount val="7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 2016 ENERO  /   AGOSTO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COMPARATIVAANUAL!$B$24:$H$24</c15:sqref>
                        </c15:formulaRef>
                      </c:ext>
                    </c:extLst>
                    <c:numCache>
                      <c:formatCode>_ "$"\ * #,##0_ ;_ "$"\ * \-#,##0_ ;_ "$"\ * "-"??_ ;_ @_ </c:formatCode>
                      <c:ptCount val="7"/>
                      <c:pt idx="0">
                        <c:v>-658004.17999999225</c:v>
                      </c:pt>
                      <c:pt idx="1">
                        <c:v>-7342143.8999999911</c:v>
                      </c:pt>
                      <c:pt idx="2">
                        <c:v>4697918.7600000203</c:v>
                      </c:pt>
                      <c:pt idx="3">
                        <c:v>-6404935.2900000066</c:v>
                      </c:pt>
                      <c:pt idx="4">
                        <c:v>-7482381.8099999726</c:v>
                      </c:pt>
                      <c:pt idx="5">
                        <c:v>-16133113.700000018</c:v>
                      </c:pt>
                      <c:pt idx="6">
                        <c:v>34161543.24000001</c:v>
                      </c:pt>
                    </c:numCache>
                  </c:numRef>
                </c:val>
              </c15:ser>
            </c15:filteredAreaSeries>
            <c15:filteredAreaSeries>
              <c15:ser>
                <c:idx val="22"/>
                <c:order val="2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COMPARATIVAANUAL!$A$25</c15:sqref>
                        </c15:formulaRef>
                      </c:ext>
                    </c:extLst>
                    <c:strCache>
                      <c:ptCount val="1"/>
                      <c:pt idx="0">
                        <c:v>Fuentes de Financiamiento</c:v>
                      </c:pt>
                    </c:strCache>
                  </c:strRef>
                </c:tx>
                <c:spPr>
                  <a:solidFill>
                    <a:schemeClr val="accent3">
                      <a:lumMod val="70000"/>
                    </a:schemeClr>
                  </a:solidFill>
                  <a:ln>
                    <a:noFill/>
                  </a:ln>
                  <a:effectLst/>
                </c:spP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COMPARATIVAANUAL!$B$2:$H$2</c15:sqref>
                        </c15:formulaRef>
                      </c:ext>
                    </c:extLst>
                    <c:strCache>
                      <c:ptCount val="7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 2016 ENERO  /   AGOSTO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COMPARATIVAANUAL!$B$25:$H$25</c15:sqref>
                        </c15:formulaRef>
                      </c:ext>
                    </c:extLst>
                    <c:numCache>
                      <c:formatCode>_ "$"\ * #,##0_ ;_ "$"\ * \-#,##0_ ;_ "$"\ * "-"??_ ;_ @_ </c:formatCode>
                      <c:ptCount val="7"/>
                      <c:pt idx="0">
                        <c:v>5292172.62</c:v>
                      </c:pt>
                      <c:pt idx="1">
                        <c:v>4124525.18</c:v>
                      </c:pt>
                      <c:pt idx="2">
                        <c:v>2957430.51</c:v>
                      </c:pt>
                      <c:pt idx="3">
                        <c:v>8254683.0800000001</c:v>
                      </c:pt>
                      <c:pt idx="4">
                        <c:v>12402239.809999999</c:v>
                      </c:pt>
                      <c:pt idx="5">
                        <c:v>14184969.66</c:v>
                      </c:pt>
                      <c:pt idx="6">
                        <c:v>2126368.52</c:v>
                      </c:pt>
                    </c:numCache>
                  </c:numRef>
                </c:val>
              </c15:ser>
            </c15:filteredAreaSeries>
            <c15:filteredAreaSeries>
              <c15:ser>
                <c:idx val="23"/>
                <c:order val="2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COMPARATIVAANUAL!$A$26</c15:sqref>
                        </c15:formulaRef>
                      </c:ext>
                    </c:extLst>
                    <c:strCache>
                      <c:ptCount val="1"/>
                      <c:pt idx="0">
                        <c:v>Uso del Credito</c:v>
                      </c:pt>
                    </c:strCache>
                  </c:strRef>
                </c:tx>
                <c:spPr>
                  <a:solidFill>
                    <a:schemeClr val="accent5">
                      <a:lumMod val="70000"/>
                    </a:schemeClr>
                  </a:solidFill>
                  <a:ln>
                    <a:noFill/>
                  </a:ln>
                  <a:effectLst/>
                </c:spP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COMPARATIVAANUAL!$B$2:$H$2</c15:sqref>
                        </c15:formulaRef>
                      </c:ext>
                    </c:extLst>
                    <c:strCache>
                      <c:ptCount val="7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 2016 ENERO  /   AGOSTO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COMPARATIVAANUAL!$B$26:$H$26</c15:sqref>
                        </c15:formulaRef>
                      </c:ext>
                    </c:extLst>
                    <c:numCache>
                      <c:formatCode>_ "$"\ * #,##0_ ;_ "$"\ * \-#,##0_ ;_ "$"\ * "-"??_ ;_ @_ </c:formatCode>
                      <c:ptCount val="7"/>
                      <c:pt idx="0">
                        <c:v>1725000</c:v>
                      </c:pt>
                      <c:pt idx="3">
                        <c:v>2500000</c:v>
                      </c:pt>
                      <c:pt idx="4">
                        <c:v>6928595</c:v>
                      </c:pt>
                      <c:pt idx="5">
                        <c:v>0</c:v>
                      </c:pt>
                    </c:numCache>
                  </c:numRef>
                </c:val>
              </c15:ser>
            </c15:filteredAreaSeries>
            <c15:filteredAreaSeries>
              <c15:ser>
                <c:idx val="24"/>
                <c:order val="2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COMPARATIVAANUAL!$A$27</c15:sqref>
                        </c15:formulaRef>
                      </c:ext>
                    </c:extLst>
                    <c:strCache>
                      <c:ptCount val="1"/>
                      <c:pt idx="0">
                        <c:v>Fondo Federal Solidario</c:v>
                      </c:pt>
                    </c:strCache>
                  </c:strRef>
                </c:tx>
                <c:spPr>
                  <a:solidFill>
                    <a:schemeClr val="accent1">
                      <a:lumMod val="50000"/>
                      <a:lumOff val="50000"/>
                    </a:schemeClr>
                  </a:solidFill>
                  <a:ln>
                    <a:noFill/>
                  </a:ln>
                  <a:effectLst/>
                </c:spP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COMPARATIVAANUAL!$B$2:$H$2</c15:sqref>
                        </c15:formulaRef>
                      </c:ext>
                    </c:extLst>
                    <c:strCache>
                      <c:ptCount val="7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 2016 ENERO  /   AGOSTO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COMPARATIVAANUAL!$B$27:$H$27</c15:sqref>
                        </c15:formulaRef>
                      </c:ext>
                    </c:extLst>
                    <c:numCache>
                      <c:formatCode>_ "$"\ * #,##0_ ;_ "$"\ * \-#,##0_ ;_ "$"\ * "-"??_ ;_ @_ </c:formatCode>
                      <c:ptCount val="7"/>
                      <c:pt idx="0">
                        <c:v>2623760.67</c:v>
                      </c:pt>
                      <c:pt idx="1">
                        <c:v>3182506.15</c:v>
                      </c:pt>
                      <c:pt idx="2">
                        <c:v>2729685.51</c:v>
                      </c:pt>
                      <c:pt idx="3">
                        <c:v>3471835.5</c:v>
                      </c:pt>
                      <c:pt idx="4">
                        <c:v>5473644.8099999996</c:v>
                      </c:pt>
                    </c:numCache>
                  </c:numRef>
                </c:val>
              </c15:ser>
            </c15:filteredAreaSeries>
            <c15:filteredAreaSeries>
              <c15:ser>
                <c:idx val="25"/>
                <c:order val="2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COMPARATIVAANUAL!$A$28</c15:sqref>
                        </c15:formulaRef>
                      </c:ext>
                    </c:extLst>
                    <c:strCache>
                      <c:ptCount val="1"/>
                      <c:pt idx="0">
                        <c:v>Aporte No Reintegrable</c:v>
                      </c:pt>
                    </c:strCache>
                  </c:strRef>
                </c:tx>
                <c:spPr>
                  <a:solidFill>
                    <a:schemeClr val="accent3">
                      <a:lumMod val="50000"/>
                      <a:lumOff val="50000"/>
                    </a:schemeClr>
                  </a:solidFill>
                  <a:ln>
                    <a:noFill/>
                  </a:ln>
                  <a:effectLst/>
                </c:spP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COMPARATIVAANUAL!$B$2:$H$2</c15:sqref>
                        </c15:formulaRef>
                      </c:ext>
                    </c:extLst>
                    <c:strCache>
                      <c:ptCount val="7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 2016 ENERO  /   AGOSTO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COMPARATIVAANUAL!$B$28:$H$28</c15:sqref>
                        </c15:formulaRef>
                      </c:ext>
                    </c:extLst>
                    <c:numCache>
                      <c:formatCode>_ "$"\ * #,##0_ ;_ "$"\ * \-#,##0_ ;_ "$"\ * "-"??_ ;_ @_ </c:formatCode>
                      <c:ptCount val="7"/>
                      <c:pt idx="0">
                        <c:v>943411.95000000019</c:v>
                      </c:pt>
                      <c:pt idx="1">
                        <c:v>942019.03000000026</c:v>
                      </c:pt>
                      <c:pt idx="2">
                        <c:v>227745</c:v>
                      </c:pt>
                      <c:pt idx="3">
                        <c:v>2282847.58</c:v>
                      </c:pt>
                      <c:pt idx="6">
                        <c:v>2126368.52</c:v>
                      </c:pt>
                    </c:numCache>
                  </c:numRef>
                </c:val>
              </c15:ser>
            </c15:filteredAreaSeries>
            <c15:filteredAreaSeries>
              <c15:ser>
                <c:idx val="26"/>
                <c:order val="2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COMPARATIVAANUAL!$A$29</c15:sqref>
                        </c15:formulaRef>
                      </c:ext>
                    </c:extLst>
                    <c:strCache>
                      <c:ptCount val="1"/>
                      <c:pt idx="0">
                        <c:v>Aplicaciones Financieras</c:v>
                      </c:pt>
                    </c:strCache>
                  </c:strRef>
                </c:tx>
                <c:spPr>
                  <a:solidFill>
                    <a:schemeClr val="accent5">
                      <a:lumMod val="50000"/>
                      <a:lumOff val="50000"/>
                    </a:schemeClr>
                  </a:solidFill>
                  <a:ln>
                    <a:noFill/>
                  </a:ln>
                  <a:effectLst/>
                </c:spP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COMPARATIVAANUAL!$B$2:$H$2</c15:sqref>
                        </c15:formulaRef>
                      </c:ext>
                    </c:extLst>
                    <c:strCache>
                      <c:ptCount val="7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 2016 ENERO  /   AGOSTO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COMPARATIVAANUAL!$B$29:$H$29</c15:sqref>
                        </c15:formulaRef>
                      </c:ext>
                    </c:extLst>
                    <c:numCache>
                      <c:formatCode>_ "$"\ * #,##0_ ;_ "$"\ * \-#,##0_ ;_ "$"\ * "-"??_ ;_ @_ </c:formatCode>
                      <c:ptCount val="7"/>
                      <c:pt idx="0">
                        <c:v>2112710.92</c:v>
                      </c:pt>
                      <c:pt idx="1">
                        <c:v>1609261.66</c:v>
                      </c:pt>
                      <c:pt idx="2">
                        <c:v>5887013.1699999999</c:v>
                      </c:pt>
                      <c:pt idx="3">
                        <c:v>1418946.22</c:v>
                      </c:pt>
                      <c:pt idx="4">
                        <c:v>2949846.06</c:v>
                      </c:pt>
                      <c:pt idx="5">
                        <c:v>5634893.6299999999</c:v>
                      </c:pt>
                      <c:pt idx="6">
                        <c:v>670661.30999999994</c:v>
                      </c:pt>
                    </c:numCache>
                  </c:numRef>
                </c:val>
              </c15:ser>
            </c15:filteredAreaSeries>
            <c15:filteredAreaSeries>
              <c15:ser>
                <c:idx val="27"/>
                <c:order val="2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COMPARATIVAANUAL!$A$30</c15:sqref>
                        </c15:formulaRef>
                      </c:ext>
                    </c:extLst>
                    <c:strCache>
                      <c:ptCount val="1"/>
                      <c:pt idx="0">
                        <c:v>Amortizacion de la deuda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COMPARATIVAANUAL!$B$2:$H$2</c15:sqref>
                        </c15:formulaRef>
                      </c:ext>
                    </c:extLst>
                    <c:strCache>
                      <c:ptCount val="7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 2016 ENERO  /   AGOSTO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COMPARATIVAANUAL!$B$30:$H$30</c15:sqref>
                        </c15:formulaRef>
                      </c:ext>
                    </c:extLst>
                    <c:numCache>
                      <c:formatCode>_ "$"\ * #,##0_ ;_ "$"\ * \-#,##0_ ;_ "$"\ * "-"??_ ;_ @_ </c:formatCode>
                      <c:ptCount val="7"/>
                      <c:pt idx="0">
                        <c:v>2112710.92</c:v>
                      </c:pt>
                      <c:pt idx="1">
                        <c:v>1609261.66</c:v>
                      </c:pt>
                      <c:pt idx="2">
                        <c:v>5887013.1699999999</c:v>
                      </c:pt>
                      <c:pt idx="3">
                        <c:v>1418946.22</c:v>
                      </c:pt>
                      <c:pt idx="4">
                        <c:v>2949846.06</c:v>
                      </c:pt>
                      <c:pt idx="5">
                        <c:v>5634893.6299999999</c:v>
                      </c:pt>
                      <c:pt idx="6">
                        <c:v>670661.30999999994</c:v>
                      </c:pt>
                    </c:numCache>
                  </c:numRef>
                </c:val>
              </c15:ser>
            </c15:filteredAreaSeries>
            <c15:filteredAreaSeries>
              <c15:ser>
                <c:idx val="28"/>
                <c:order val="2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COMPARATIVAANUAL!$A$31</c15:sqref>
                        </c15:formulaRef>
                      </c:ext>
                    </c:extLst>
                    <c:strCache>
                      <c:ptCount val="1"/>
                      <c:pt idx="0">
                        <c:v>Saldos afectados </c:v>
                      </c:pt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COMPARATIVAANUAL!$B$2:$H$2</c15:sqref>
                        </c15:formulaRef>
                      </c:ext>
                    </c:extLst>
                    <c:strCache>
                      <c:ptCount val="7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 2016 ENERO  /   AGOSTO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COMPARATIVAANUAL!$B$31:$H$31</c15:sqref>
                        </c15:formulaRef>
                      </c:ext>
                    </c:extLst>
                    <c:numCache>
                      <c:formatCode>General</c:formatCode>
                      <c:ptCount val="7"/>
                      <c:pt idx="5" formatCode="_ &quot;$&quot;\ * #,##0_ ;_ &quot;$&quot;\ * \-#,##0_ ;_ &quot;$&quot;\ * &quot;-&quot;??_ ;_ @_ ">
                        <c:v>-2584379.81</c:v>
                      </c:pt>
                    </c:numCache>
                  </c:numRef>
                </c:val>
              </c15:ser>
            </c15:filteredAreaSeries>
          </c:ext>
        </c:extLst>
      </c:areaChart>
      <c:barChart>
        <c:barDir val="col"/>
        <c:grouping val="clustered"/>
        <c:varyColors val="0"/>
        <c:ser>
          <c:idx val="9"/>
          <c:order val="9"/>
          <c:tx>
            <c:strRef>
              <c:f>COMPARATIVAANUAL!$A$12</c:f>
              <c:strCache>
                <c:ptCount val="1"/>
                <c:pt idx="0">
                  <c:v>Bienes y Servicios No personales</c:v>
                </c:pt>
              </c:strCache>
            </c:strRef>
          </c:tx>
          <c:spPr>
            <a:solidFill>
              <a:schemeClr val="accent1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COMPARATIVAANUAL!$B$2:$H$2</c:f>
              <c:strCache>
                <c:ptCount val="7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 2016 ENERO  /   AGOSTO</c:v>
                </c:pt>
              </c:strCache>
            </c:strRef>
          </c:cat>
          <c:val>
            <c:numRef>
              <c:f>COMPARATIVAANUAL!$B$12:$H$12</c:f>
              <c:numCache>
                <c:formatCode>_ "$"\ * #,##0_ ;_ "$"\ * \-#,##0_ ;_ "$"\ * "-"??_ ;_ @_ </c:formatCode>
                <c:ptCount val="7"/>
                <c:pt idx="0">
                  <c:v>14991078.27</c:v>
                </c:pt>
                <c:pt idx="1">
                  <c:v>22809496.370000001</c:v>
                </c:pt>
                <c:pt idx="2">
                  <c:v>28738901.920000002</c:v>
                </c:pt>
                <c:pt idx="3">
                  <c:v>42638388.920000002</c:v>
                </c:pt>
                <c:pt idx="4">
                  <c:v>62125659.310000002</c:v>
                </c:pt>
                <c:pt idx="5">
                  <c:v>76515388.170000002</c:v>
                </c:pt>
                <c:pt idx="6">
                  <c:v>45205998.240000002</c:v>
                </c:pt>
              </c:numCache>
            </c:numRef>
          </c:val>
        </c:ser>
        <c:ser>
          <c:idx val="11"/>
          <c:order val="11"/>
          <c:tx>
            <c:strRef>
              <c:f>COMPARATIVAANUAL!$A$14</c:f>
              <c:strCache>
                <c:ptCount val="1"/>
                <c:pt idx="0">
                  <c:v>Transferencias </c:v>
                </c:pt>
              </c:strCache>
            </c:strRef>
          </c:tx>
          <c:spPr>
            <a:solidFill>
              <a:schemeClr val="accent5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COMPARATIVAANUAL!$B$2:$H$2</c:f>
              <c:strCache>
                <c:ptCount val="7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 2016 ENERO  /   AGOSTO</c:v>
                </c:pt>
              </c:strCache>
            </c:strRef>
          </c:cat>
          <c:val>
            <c:numRef>
              <c:f>COMPARATIVAANUAL!$B$14:$H$14</c:f>
              <c:numCache>
                <c:formatCode>_ "$"\ * #,##0_ ;_ "$"\ * \-#,##0_ ;_ "$"\ * "-"??_ ;_ @_ </c:formatCode>
                <c:ptCount val="7"/>
                <c:pt idx="0">
                  <c:v>1858120.78</c:v>
                </c:pt>
                <c:pt idx="1">
                  <c:v>3853069.1</c:v>
                </c:pt>
                <c:pt idx="2">
                  <c:v>3593610.81</c:v>
                </c:pt>
                <c:pt idx="3">
                  <c:v>4351705.79</c:v>
                </c:pt>
                <c:pt idx="4">
                  <c:v>3977256.91</c:v>
                </c:pt>
                <c:pt idx="5">
                  <c:v>6296825.3099999996</c:v>
                </c:pt>
                <c:pt idx="6">
                  <c:v>2378204.1100000003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0597512"/>
        <c:axId val="520600256"/>
      </c:barChart>
      <c:lineChart>
        <c:grouping val="stack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0597512"/>
        <c:axId val="520600256"/>
        <c:extLst>
          <c:ext xmlns:c15="http://schemas.microsoft.com/office/drawing/2012/chart" uri="{02D57815-91ED-43cb-92C2-25804820EDAC}">
            <c15:filteredLineSeries>
              <c15:ser>
                <c:idx val="29"/>
                <c:order val="29"/>
                <c:tx>
                  <c:strRef>
                    <c:extLst>
                      <c:ext uri="{02D57815-91ED-43cb-92C2-25804820EDAC}">
                        <c15:formulaRef>
                          <c15:sqref>COMPARATIVAANUAL!$A$32</c15:sqref>
                        </c15:formulaRef>
                      </c:ext>
                    </c:extLst>
                    <c:strCache>
                      <c:ptCount val="1"/>
                      <c:pt idx="0">
                        <c:v>RESULTADO FINAL</c:v>
                      </c:pt>
                    </c:strCache>
                  </c:strRef>
                </c:tx>
                <c:spPr>
                  <a:ln w="28575" cap="rnd">
                    <a:solidFill>
                      <a:schemeClr val="accent5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5"/>
                    </a:solidFill>
                    <a:ln w="9525">
                      <a:solidFill>
                        <a:schemeClr val="accent5"/>
                      </a:solidFill>
                    </a:ln>
                    <a:effectLst/>
                  </c:spPr>
                </c:marker>
                <c:cat>
                  <c:strRef>
                    <c:extLst>
                      <c:ext uri="{02D57815-91ED-43cb-92C2-25804820EDAC}">
                        <c15:formulaRef>
                          <c15:sqref>COMPARATIVAANUAL!$B$2:$H$2</c15:sqref>
                        </c15:formulaRef>
                      </c:ext>
                    </c:extLst>
                    <c:strCache>
                      <c:ptCount val="7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 2016 ENERO  /   AGOSTO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COMPARATIVAANUAL!$B$32:$H$32</c15:sqref>
                        </c15:formulaRef>
                      </c:ext>
                    </c:extLst>
                    <c:numCache>
                      <c:formatCode>_ "$"\ * #,##0_ ;_ "$"\ * \-#,##0_ ;_ "$"\ * "-"??_ ;_ @_ </c:formatCode>
                      <c:ptCount val="7"/>
                      <c:pt idx="0">
                        <c:v>2521457.5200000079</c:v>
                      </c:pt>
                      <c:pt idx="1">
                        <c:v>-4826880.3799999906</c:v>
                      </c:pt>
                      <c:pt idx="2">
                        <c:v>1768336.1000000201</c:v>
                      </c:pt>
                      <c:pt idx="3">
                        <c:v>430801.56999999355</c:v>
                      </c:pt>
                      <c:pt idx="4">
                        <c:v>1970011.940000026</c:v>
                      </c:pt>
                      <c:pt idx="5">
                        <c:v>-10167417.480000017</c:v>
                      </c:pt>
                      <c:pt idx="6">
                        <c:v>35617250.45000001</c:v>
                      </c:pt>
                    </c:numCache>
                  </c:numRef>
                </c:val>
                <c:smooth val="0"/>
              </c15:ser>
            </c15:filteredLineSeries>
          </c:ext>
        </c:extLst>
      </c:lineChart>
      <c:catAx>
        <c:axId val="5205975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520600256"/>
        <c:crosses val="autoZero"/>
        <c:auto val="1"/>
        <c:lblAlgn val="ctr"/>
        <c:lblOffset val="100"/>
        <c:noMultiLvlLbl val="0"/>
      </c:catAx>
      <c:valAx>
        <c:axId val="5206002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AR"/>
            </a:p>
          </c:txPr>
        </c:title>
        <c:numFmt formatCode="_ &quot;$&quot;\ * #,##0_ ;_ &quot;$&quot;\ * \-#,##0_ ;_ &quot;$&quot;\ * &quot;-&quot;??_ ;_ @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52059751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</c:dTable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AR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6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dk1">
            <a:lumMod val="75000"/>
            <a:lumOff val="2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dk1">
            <a:lumMod val="75000"/>
            <a:lumOff val="25000"/>
          </a:schemeClr>
        </a:solidFill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38099</xdr:colOff>
      <xdr:row>5</xdr:row>
      <xdr:rowOff>85725</xdr:rowOff>
    </xdr:from>
    <xdr:to>
      <xdr:col>14</xdr:col>
      <xdr:colOff>609600</xdr:colOff>
      <xdr:row>20</xdr:row>
      <xdr:rowOff>190500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700896</xdr:colOff>
      <xdr:row>0</xdr:row>
      <xdr:rowOff>8986</xdr:rowOff>
    </xdr:from>
    <xdr:to>
      <xdr:col>11</xdr:col>
      <xdr:colOff>173247</xdr:colOff>
      <xdr:row>5</xdr:row>
      <xdr:rowOff>112143</xdr:rowOff>
    </xdr:to>
    <xdr:pic>
      <xdr:nvPicPr>
        <xdr:cNvPr id="3" name="Picture 2" descr="http://sd-1130838-h00004.ferozo.net/wp-content/uploads/2016/03/logo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73137" y="8986"/>
          <a:ext cx="2653341" cy="104667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592408</xdr:colOff>
      <xdr:row>0</xdr:row>
      <xdr:rowOff>0</xdr:rowOff>
    </xdr:from>
    <xdr:to>
      <xdr:col>15</xdr:col>
      <xdr:colOff>312465</xdr:colOff>
      <xdr:row>1</xdr:row>
      <xdr:rowOff>61564</xdr:rowOff>
    </xdr:to>
    <xdr:pic>
      <xdr:nvPicPr>
        <xdr:cNvPr id="3" name="Picture 2" descr="http://sd-1130838-h00004.ferozo.net/wp-content/uploads/2016/03/logo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1524" y="0"/>
          <a:ext cx="2640980" cy="10489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428625</xdr:colOff>
      <xdr:row>0</xdr:row>
      <xdr:rowOff>0</xdr:rowOff>
    </xdr:from>
    <xdr:to>
      <xdr:col>6</xdr:col>
      <xdr:colOff>561975</xdr:colOff>
      <xdr:row>1</xdr:row>
      <xdr:rowOff>79421</xdr:rowOff>
    </xdr:to>
    <xdr:pic>
      <xdr:nvPicPr>
        <xdr:cNvPr id="3" name="Picture 2" descr="http://sd-1130838-h00004.ferozo.net/wp-content/uploads/2016/03/logo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0"/>
          <a:ext cx="2343150" cy="9271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2085975</xdr:colOff>
      <xdr:row>41</xdr:row>
      <xdr:rowOff>109536</xdr:rowOff>
    </xdr:from>
    <xdr:to>
      <xdr:col>6</xdr:col>
      <xdr:colOff>361950</xdr:colOff>
      <xdr:row>65</xdr:row>
      <xdr:rowOff>114300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le1" displayName="Table1" ref="A34:H40" headerRowCount="0" totalsRowShown="0" headerRowDxfId="10" headerRowBorderDxfId="9" tableBorderDxfId="8" headerRowCellStyle="Percent">
  <tableColumns count="8">
    <tableColumn id="1" name="Ingresos propios/recurso corriente" headerRowDxfId="7"/>
    <tableColumn id="2" name="55,6%" headerRowDxfId="6" headerRowCellStyle="Percent"/>
    <tableColumn id="3" name="52,8%" headerRowDxfId="5" headerRowCellStyle="Percent"/>
    <tableColumn id="4" name="50,0%" headerRowDxfId="4" headerRowCellStyle="Percent"/>
    <tableColumn id="5" name="51,2%" headerRowDxfId="3" headerRowCellStyle="Percent"/>
    <tableColumn id="6" name="51,6%" headerRowDxfId="2" headerRowCellStyle="Percent"/>
    <tableColumn id="7" name="50,8%" headerRowDxfId="1" headerRowCellStyle="Percent"/>
    <tableColumn id="8" name="46,1%" headerRowDxfId="0" headerRowCellStyle="Percent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89999084444715716"/>
    <pageSetUpPr fitToPage="1"/>
  </sheetPr>
  <dimension ref="A1:Q36"/>
  <sheetViews>
    <sheetView workbookViewId="0">
      <selection activeCell="Q11" sqref="Q11"/>
    </sheetView>
  </sheetViews>
  <sheetFormatPr defaultColWidth="11.42578125" defaultRowHeight="15" x14ac:dyDescent="0.25"/>
  <cols>
    <col min="1" max="1" width="31.42578125" customWidth="1"/>
    <col min="2" max="2" width="15.28515625" bestFit="1" customWidth="1"/>
    <col min="3" max="4" width="14.85546875" bestFit="1" customWidth="1"/>
    <col min="5" max="6" width="14.140625" bestFit="1" customWidth="1"/>
    <col min="7" max="7" width="14.85546875" bestFit="1" customWidth="1"/>
    <col min="9" max="9" width="13.7109375" customWidth="1"/>
    <col min="14" max="14" width="1" customWidth="1"/>
  </cols>
  <sheetData>
    <row r="1" spans="1:14" x14ac:dyDescent="0.25">
      <c r="A1" s="217" t="s">
        <v>144</v>
      </c>
      <c r="B1" s="217"/>
      <c r="C1" s="217"/>
      <c r="D1" s="217"/>
      <c r="E1" s="217"/>
      <c r="F1" s="217"/>
      <c r="G1" s="217"/>
      <c r="H1" s="217"/>
      <c r="I1" s="88"/>
      <c r="J1" s="88"/>
      <c r="K1" s="88"/>
      <c r="L1" s="88"/>
      <c r="M1" s="88"/>
      <c r="N1" s="88"/>
    </row>
    <row r="2" spans="1:14" x14ac:dyDescent="0.25">
      <c r="A2" s="217"/>
      <c r="B2" s="217"/>
      <c r="C2" s="217"/>
      <c r="D2" s="217"/>
      <c r="E2" s="217"/>
      <c r="F2" s="217"/>
      <c r="G2" s="217"/>
      <c r="H2" s="217"/>
      <c r="I2" s="88"/>
      <c r="J2" s="88"/>
      <c r="K2" s="88"/>
      <c r="L2" s="88"/>
      <c r="M2" s="88"/>
      <c r="N2" s="88"/>
    </row>
    <row r="3" spans="1:14" x14ac:dyDescent="0.25">
      <c r="A3" s="218" t="s">
        <v>145</v>
      </c>
      <c r="B3" s="218"/>
      <c r="C3" s="218"/>
      <c r="D3" s="218"/>
      <c r="E3" s="218"/>
      <c r="F3" s="218"/>
      <c r="G3" s="218"/>
      <c r="H3" s="218"/>
      <c r="I3" s="88"/>
      <c r="J3" s="88"/>
      <c r="K3" s="88"/>
      <c r="L3" s="88"/>
      <c r="M3" s="88"/>
      <c r="N3" s="88"/>
    </row>
    <row r="4" spans="1:14" x14ac:dyDescent="0.25">
      <c r="A4" s="218"/>
      <c r="B4" s="218"/>
      <c r="C4" s="218"/>
      <c r="D4" s="218"/>
      <c r="E4" s="218"/>
      <c r="F4" s="218"/>
      <c r="G4" s="218"/>
      <c r="H4" s="218"/>
      <c r="I4" s="88"/>
      <c r="J4" s="88"/>
      <c r="K4" s="88"/>
      <c r="L4" s="88"/>
      <c r="M4" s="88"/>
      <c r="N4" s="88"/>
    </row>
    <row r="5" spans="1:14" ht="7.5" customHeight="1" x14ac:dyDescent="0.25">
      <c r="I5" s="88"/>
      <c r="J5" s="88"/>
      <c r="K5" s="88"/>
      <c r="L5" s="88"/>
      <c r="M5" s="88"/>
      <c r="N5" s="88"/>
    </row>
    <row r="6" spans="1:14" ht="23.25" x14ac:dyDescent="0.25">
      <c r="A6" s="219" t="s">
        <v>146</v>
      </c>
      <c r="B6" s="219"/>
      <c r="C6" s="219"/>
      <c r="D6" s="219"/>
      <c r="E6" s="219"/>
      <c r="F6" s="219"/>
      <c r="G6" s="219"/>
      <c r="H6" s="219"/>
      <c r="I6" s="88"/>
      <c r="J6" s="88"/>
      <c r="K6" s="88"/>
      <c r="L6" s="88"/>
      <c r="M6" s="88"/>
      <c r="N6" s="88"/>
    </row>
    <row r="7" spans="1:14" x14ac:dyDescent="0.25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</row>
    <row r="8" spans="1:14" x14ac:dyDescent="0.25">
      <c r="A8" s="88">
        <v>1</v>
      </c>
      <c r="B8" s="220" t="s">
        <v>147</v>
      </c>
      <c r="C8" s="220"/>
      <c r="D8" s="220"/>
      <c r="E8" s="220"/>
      <c r="F8" s="220"/>
      <c r="G8" s="220"/>
      <c r="H8" s="220"/>
      <c r="I8" s="88"/>
      <c r="J8" s="88"/>
      <c r="K8" s="88"/>
      <c r="L8" s="88"/>
      <c r="M8" s="88"/>
      <c r="N8" s="88"/>
    </row>
    <row r="9" spans="1:14" x14ac:dyDescent="0.25">
      <c r="A9" s="88">
        <v>2</v>
      </c>
      <c r="B9" s="220" t="s">
        <v>148</v>
      </c>
      <c r="C9" s="220"/>
      <c r="D9" s="220"/>
      <c r="E9" s="220"/>
      <c r="F9" s="220"/>
      <c r="G9" s="220"/>
      <c r="H9" s="220"/>
      <c r="I9" s="88"/>
      <c r="J9" s="88"/>
      <c r="K9" s="88"/>
      <c r="L9" s="88"/>
      <c r="M9" s="88"/>
      <c r="N9" s="88"/>
    </row>
    <row r="10" spans="1:14" x14ac:dyDescent="0.25">
      <c r="A10" s="88">
        <v>3</v>
      </c>
      <c r="B10" s="220" t="s">
        <v>149</v>
      </c>
      <c r="C10" s="220"/>
      <c r="D10" s="220"/>
      <c r="E10" s="220"/>
      <c r="F10" s="220"/>
      <c r="G10" s="220"/>
      <c r="H10" s="220"/>
      <c r="I10" s="88"/>
      <c r="J10" s="88"/>
      <c r="K10" s="88"/>
      <c r="L10" s="88"/>
      <c r="M10" s="88"/>
      <c r="N10" s="88"/>
    </row>
    <row r="11" spans="1:14" x14ac:dyDescent="0.25">
      <c r="A11" s="88">
        <v>4</v>
      </c>
      <c r="B11" s="220" t="s">
        <v>244</v>
      </c>
      <c r="C11" s="220"/>
      <c r="D11" s="220"/>
      <c r="E11" s="220"/>
      <c r="F11" s="220"/>
      <c r="G11" s="220"/>
      <c r="H11" s="220"/>
      <c r="I11" s="88"/>
      <c r="J11" s="88"/>
      <c r="K11" s="88"/>
      <c r="L11" s="88"/>
      <c r="M11" s="88"/>
      <c r="N11" s="88"/>
    </row>
    <row r="12" spans="1:14" x14ac:dyDescent="0.25">
      <c r="A12" s="88">
        <v>5</v>
      </c>
      <c r="B12" s="220" t="s">
        <v>247</v>
      </c>
      <c r="C12" s="220"/>
      <c r="D12" s="220"/>
      <c r="E12" s="220"/>
      <c r="F12" s="220"/>
      <c r="G12" s="220"/>
      <c r="H12" s="220"/>
      <c r="I12" s="88"/>
      <c r="J12" s="88"/>
      <c r="K12" s="88"/>
      <c r="L12" s="88"/>
      <c r="M12" s="88"/>
      <c r="N12" s="88"/>
    </row>
    <row r="13" spans="1:14" ht="15.75" thickBot="1" x14ac:dyDescent="0.3">
      <c r="A13" s="88">
        <v>6</v>
      </c>
      <c r="B13" s="225" t="s">
        <v>238</v>
      </c>
      <c r="C13" s="225"/>
      <c r="D13" s="225"/>
      <c r="E13" s="225"/>
      <c r="F13" s="225"/>
      <c r="G13" s="225"/>
      <c r="H13" s="225"/>
      <c r="I13" s="88"/>
      <c r="J13" s="88"/>
      <c r="K13" s="88"/>
      <c r="L13" s="88"/>
      <c r="M13" s="88"/>
      <c r="N13" s="88"/>
    </row>
    <row r="14" spans="1:14" ht="42" customHeight="1" thickBot="1" x14ac:dyDescent="0.3">
      <c r="A14" s="206" t="str">
        <f>COMPARATIVAANUAL!A33</f>
        <v>Algunos indicadores.</v>
      </c>
      <c r="B14" s="206">
        <v>2010</v>
      </c>
      <c r="C14" s="206">
        <v>2011</v>
      </c>
      <c r="D14" s="206">
        <v>2012</v>
      </c>
      <c r="E14" s="206">
        <v>2013</v>
      </c>
      <c r="F14" s="206">
        <v>2014</v>
      </c>
      <c r="G14" s="206">
        <v>2015</v>
      </c>
      <c r="H14" s="207" t="str">
        <f>+COMPARATIVAANUAL!H2</f>
        <v xml:space="preserve"> 2016 ENERO  /   AGOSTO</v>
      </c>
      <c r="I14" s="88"/>
      <c r="J14" s="88"/>
      <c r="K14" s="88"/>
      <c r="L14" s="88"/>
      <c r="M14" s="88"/>
      <c r="N14" s="88"/>
    </row>
    <row r="15" spans="1:14" s="87" customFormat="1" ht="30.75" customHeight="1" thickBot="1" x14ac:dyDescent="0.3">
      <c r="A15" s="208" t="str">
        <f>COMPARATIVAANUAL!A34</f>
        <v>Personal / Erogaciones corrientes</v>
      </c>
      <c r="B15" s="209">
        <f>COMPARATIVAANUAL!B34</f>
        <v>0.53764036695651374</v>
      </c>
      <c r="C15" s="209">
        <f>COMPARATIVAANUAL!C34</f>
        <v>0.50932151603140907</v>
      </c>
      <c r="D15" s="209">
        <f>COMPARATIVAANUAL!D34</f>
        <v>0.54425019159967003</v>
      </c>
      <c r="E15" s="209">
        <f>COMPARATIVAANUAL!E34</f>
        <v>0.53220962758373747</v>
      </c>
      <c r="F15" s="209">
        <f>COMPARATIVAANUAL!F34</f>
        <v>0.52438935426679278</v>
      </c>
      <c r="G15" s="209">
        <f>COMPARATIVAANUAL!G34</f>
        <v>0.53170981762782699</v>
      </c>
      <c r="H15" s="209">
        <f>COMPARATIVAANUAL!H34</f>
        <v>0.61058108981448178</v>
      </c>
      <c r="I15" s="89"/>
      <c r="J15" s="89"/>
      <c r="K15" s="89"/>
      <c r="L15" s="89"/>
      <c r="M15" s="89"/>
      <c r="N15" s="89"/>
    </row>
    <row r="16" spans="1:14" s="87" customFormat="1" ht="30.75" customHeight="1" thickBot="1" x14ac:dyDescent="0.3">
      <c r="A16" s="210" t="str">
        <f>COMPARATIVAANUAL!A35</f>
        <v>B. y serv no pers / Erogaciones corrientes</v>
      </c>
      <c r="B16" s="211">
        <f>COMPARATIVAANUAL!B35</f>
        <v>0.40328927563805378</v>
      </c>
      <c r="C16" s="211">
        <f>COMPARATIVAANUAL!C35</f>
        <v>0.41642275234906884</v>
      </c>
      <c r="D16" s="211">
        <f>COMPARATIVAANUAL!D35</f>
        <v>0.40500896070198805</v>
      </c>
      <c r="E16" s="211">
        <f>COMPARATIVAANUAL!E35</f>
        <v>0.4241441148506897</v>
      </c>
      <c r="F16" s="211">
        <f>COMPARATIVAANUAL!F35</f>
        <v>0.44248212454060848</v>
      </c>
      <c r="G16" s="211">
        <f>COMPARATIVAANUAL!G35</f>
        <v>0.43063913758726974</v>
      </c>
      <c r="H16" s="211">
        <f>COMPARATIVAANUAL!H35</f>
        <v>0.36859875505556083</v>
      </c>
      <c r="I16" s="89"/>
      <c r="J16" s="89"/>
      <c r="K16" s="89"/>
      <c r="L16" s="89"/>
      <c r="M16" s="89"/>
      <c r="N16" s="89"/>
    </row>
    <row r="17" spans="1:17" s="87" customFormat="1" ht="30.75" customHeight="1" thickBot="1" x14ac:dyDescent="0.3">
      <c r="A17" s="213" t="str">
        <f>COMPARATIVAANUAL!A36</f>
        <v>Resultado financiero / Recursos corrientes</v>
      </c>
      <c r="B17" s="214">
        <f>COMPARATIVAANUAL!B36</f>
        <v>-1.4899964705581652E-2</v>
      </c>
      <c r="C17" s="214">
        <f>COMPARATIVAANUAL!C36</f>
        <v>-0.11591160526450725</v>
      </c>
      <c r="D17" s="214">
        <f>COMPARATIVAANUAL!D36</f>
        <v>5.5582387515986362E-2</v>
      </c>
      <c r="E17" s="214">
        <f>COMPARATIVAANUAL!E36</f>
        <v>-5.6842417791575568E-2</v>
      </c>
      <c r="F17" s="214">
        <f>COMPARATIVAANUAL!F36</f>
        <v>-4.7050329345031922E-2</v>
      </c>
      <c r="G17" s="214">
        <f>COMPARATIVAANUAL!G36</f>
        <v>-8.2032629247837024E-2</v>
      </c>
      <c r="H17" s="214">
        <f>COMPARATIVAANUAL!H36</f>
        <v>0.18830928137782701</v>
      </c>
      <c r="I17" s="89"/>
      <c r="J17" s="89"/>
      <c r="K17" s="89"/>
      <c r="L17" s="89"/>
      <c r="M17" s="89"/>
      <c r="N17" s="89"/>
    </row>
    <row r="18" spans="1:17" s="87" customFormat="1" ht="30.75" customHeight="1" thickBot="1" x14ac:dyDescent="0.3">
      <c r="A18" s="210" t="str">
        <f>COMPARATIVAANUAL!A37</f>
        <v>Resuiltado final / Total de recursos</v>
      </c>
      <c r="B18" s="211">
        <f>COMPARATIVAANUAL!B37</f>
        <v>5.5858181555130865E-2</v>
      </c>
      <c r="C18" s="211">
        <f>COMPARATIVAANUAL!C37</f>
        <v>-7.5455217975629263E-2</v>
      </c>
      <c r="D18" s="211">
        <f>COMPARATIVAANUAL!D37</f>
        <v>2.086036047592852E-2</v>
      </c>
      <c r="E18" s="211">
        <f>COMPARATIVAANUAL!E37</f>
        <v>3.7574226835075494E-3</v>
      </c>
      <c r="F18" s="211">
        <f>COMPARATIVAANUAL!F37</f>
        <v>1.214151920652839E-2</v>
      </c>
      <c r="G18" s="211">
        <f>COMPARATIVAANUAL!G37</f>
        <v>-5.1698636980709922E-2</v>
      </c>
      <c r="H18" s="211">
        <f>COMPARATIVAANUAL!H37</f>
        <v>0.1963336020792012</v>
      </c>
      <c r="I18" s="89"/>
      <c r="J18" s="89"/>
      <c r="K18" s="89"/>
      <c r="L18" s="89"/>
      <c r="M18" s="89"/>
      <c r="N18" s="89"/>
    </row>
    <row r="19" spans="1:17" s="87" customFormat="1" ht="30.75" customHeight="1" thickBot="1" x14ac:dyDescent="0.3">
      <c r="A19" s="208" t="str">
        <f>COMPARATIVAANUAL!A38</f>
        <v>Gastos operación/total erogaciones</v>
      </c>
      <c r="B19" s="209">
        <f>COMPARATIVAANUAL!B38</f>
        <v>0.81164550101493738</v>
      </c>
      <c r="C19" s="209">
        <f>COMPARATIVAANUAL!C38</f>
        <v>0.76809853851930487</v>
      </c>
      <c r="D19" s="212">
        <f>COMPARATIVAANUAL!D38</f>
        <v>0.88618328121344658</v>
      </c>
      <c r="E19" s="209">
        <f>COMPARATIVAANUAL!E38</f>
        <v>0.8304096215424549</v>
      </c>
      <c r="F19" s="209">
        <f>COMPARATIVAANUAL!F38</f>
        <v>0.82717984329757699</v>
      </c>
      <c r="G19" s="209">
        <f>COMPARATIVAANUAL!G38</f>
        <v>0.83495557393825814</v>
      </c>
      <c r="H19" s="209">
        <f>COMPARATIVAANUAL!H38</f>
        <v>0.83288657929603793</v>
      </c>
      <c r="I19" s="89"/>
      <c r="J19" s="89"/>
      <c r="K19" s="89"/>
      <c r="L19" s="89"/>
      <c r="M19" s="89"/>
      <c r="N19" s="89"/>
    </row>
    <row r="20" spans="1:17" s="87" customFormat="1" ht="30.75" customHeight="1" thickBot="1" x14ac:dyDescent="0.3">
      <c r="A20" s="215" t="s">
        <v>276</v>
      </c>
      <c r="B20" s="216">
        <f>+COMPARATIVAANUAL!B19/COMPARATIVAANUAL!B23</f>
        <v>0.18835449898506265</v>
      </c>
      <c r="C20" s="216">
        <f>+COMPARATIVAANUAL!C19/COMPARATIVAANUAL!C23</f>
        <v>0.23190146148069521</v>
      </c>
      <c r="D20" s="216">
        <f>+COMPARATIVAANUAL!D19/COMPARATIVAANUAL!D23</f>
        <v>0.11381671878655353</v>
      </c>
      <c r="E20" s="216">
        <f>+COMPARATIVAANUAL!E19/COMPARATIVAANUAL!E23</f>
        <v>0.16959037845754507</v>
      </c>
      <c r="F20" s="216">
        <f>+COMPARATIVAANUAL!F19/COMPARATIVAANUAL!F23</f>
        <v>0.17282015670242298</v>
      </c>
      <c r="G20" s="216">
        <f>+COMPARATIVAANUAL!G19/COMPARATIVAANUAL!G23</f>
        <v>0.16504442606174188</v>
      </c>
      <c r="H20" s="216">
        <f>+COMPARATIVAANUAL!H19/COMPARATIVAANUAL!H23</f>
        <v>0.16711342070396215</v>
      </c>
      <c r="I20" s="89"/>
      <c r="J20" s="89"/>
      <c r="K20" s="89"/>
      <c r="L20" s="89"/>
      <c r="M20" s="89"/>
      <c r="N20" s="89"/>
    </row>
    <row r="21" spans="1:17" s="87" customFormat="1" ht="19.5" customHeight="1" thickBot="1" x14ac:dyDescent="0.3">
      <c r="B21" s="224" t="s">
        <v>268</v>
      </c>
      <c r="C21" s="224"/>
      <c r="D21" s="224"/>
      <c r="E21" s="224"/>
      <c r="F21" s="224"/>
      <c r="G21" s="224"/>
      <c r="H21" s="224"/>
      <c r="I21" s="89"/>
      <c r="J21" s="89"/>
      <c r="K21" s="89"/>
      <c r="L21" s="89"/>
      <c r="M21" s="89"/>
      <c r="N21" s="89"/>
    </row>
    <row r="22" spans="1:17" ht="35.25" customHeight="1" thickBot="1" x14ac:dyDescent="0.3">
      <c r="A22" s="169" t="s">
        <v>265</v>
      </c>
      <c r="B22" s="170" t="s">
        <v>200</v>
      </c>
      <c r="C22" s="170" t="s">
        <v>201</v>
      </c>
      <c r="D22" s="170" t="s">
        <v>202</v>
      </c>
      <c r="E22" s="170" t="s">
        <v>239</v>
      </c>
      <c r="F22" s="170" t="s">
        <v>240</v>
      </c>
      <c r="G22" s="170" t="s">
        <v>241</v>
      </c>
      <c r="H22" s="170" t="s">
        <v>242</v>
      </c>
      <c r="I22" s="170" t="s">
        <v>243</v>
      </c>
      <c r="J22" s="88"/>
      <c r="K22" s="88"/>
      <c r="L22" s="88"/>
      <c r="M22" s="88"/>
      <c r="N22" s="88"/>
    </row>
    <row r="23" spans="1:17" ht="15" customHeight="1" thickBot="1" x14ac:dyDescent="0.3">
      <c r="A23" s="167" t="str">
        <f>+COMPRATIVAMENSUAL!A94</f>
        <v>RESULTADO FINAL 2016</v>
      </c>
      <c r="B23" s="168">
        <f>+COMPRATIVAMENSUAL!B94</f>
        <v>13319521.670000004</v>
      </c>
      <c r="C23" s="168">
        <f>+COMPRATIVAMENSUAL!C94</f>
        <v>5492679.759999997</v>
      </c>
      <c r="D23" s="168">
        <f>+COMPRATIVAMENSUAL!D94</f>
        <v>3011685.8</v>
      </c>
      <c r="E23" s="168">
        <f>+COMPRATIVAMENSUAL!E94</f>
        <v>7935316.0500000026</v>
      </c>
      <c r="F23" s="168">
        <f>+COMPRATIVAMENSUAL!F94</f>
        <v>4528490.1399999997</v>
      </c>
      <c r="G23" s="168">
        <f>+COMPRATIVAMENSUAL!G94</f>
        <v>-1455342.4400000011</v>
      </c>
      <c r="H23" s="168">
        <f>+COMPRATIVAMENSUAL!H94</f>
        <v>1388448.8300000031</v>
      </c>
      <c r="I23" s="168">
        <f>+COMPRATIVAMENSUAL!I94</f>
        <v>-729917.87999999686</v>
      </c>
      <c r="J23" s="56"/>
      <c r="K23" s="56"/>
      <c r="L23" s="56"/>
      <c r="M23" s="56"/>
      <c r="N23" s="56"/>
    </row>
    <row r="24" spans="1:17" ht="15" customHeight="1" thickBot="1" x14ac:dyDescent="0.3">
      <c r="A24" s="167" t="s">
        <v>262</v>
      </c>
      <c r="B24" s="168">
        <f>+COMPRATIVAMENSUAL!B72</f>
        <v>5479077.3100000005</v>
      </c>
      <c r="C24" s="168">
        <f>+COMPRATIVAMENSUAL!C72</f>
        <v>-2021981.0999999978</v>
      </c>
      <c r="D24" s="168">
        <f>+COMPRATIVAMENSUAL!D72</f>
        <v>-2504261.8099999996</v>
      </c>
      <c r="E24" s="168">
        <f>+COMPRATIVAMENSUAL!E72</f>
        <v>-813202.14000000106</v>
      </c>
      <c r="F24" s="168">
        <f>+COMPRATIVAMENSUAL!F72</f>
        <v>4884480.3199999966</v>
      </c>
      <c r="G24" s="168">
        <f>+COMPRATIVAMENSUAL!G72</f>
        <v>-3718185.759999997</v>
      </c>
      <c r="H24" s="168">
        <f>+COMPRATIVAMENSUAL!H72</f>
        <v>2787655.189999999</v>
      </c>
      <c r="I24" s="168">
        <f>+COMPRATIVAMENSUAL!I72</f>
        <v>1526332.52</v>
      </c>
      <c r="J24" s="88"/>
      <c r="K24" s="88"/>
      <c r="L24" s="88"/>
      <c r="M24" s="88"/>
      <c r="N24" s="88"/>
      <c r="Q24" s="201"/>
    </row>
    <row r="25" spans="1:17" ht="15" customHeight="1" x14ac:dyDescent="0.25">
      <c r="A25" s="112"/>
      <c r="B25" s="113"/>
      <c r="C25" s="113"/>
      <c r="D25" s="113"/>
      <c r="E25" s="113"/>
      <c r="F25" s="113"/>
      <c r="G25" s="113"/>
      <c r="H25" s="113"/>
      <c r="I25" s="114"/>
      <c r="J25" s="88"/>
      <c r="K25" s="88"/>
      <c r="L25" s="88"/>
      <c r="M25" s="88"/>
      <c r="N25" s="88"/>
    </row>
    <row r="26" spans="1:17" x14ac:dyDescent="0.25">
      <c r="A26" s="221"/>
      <c r="B26" s="222"/>
      <c r="C26" s="222"/>
      <c r="D26" s="222"/>
      <c r="E26" s="222"/>
      <c r="F26" s="222"/>
      <c r="G26" s="222"/>
      <c r="H26" s="222"/>
      <c r="I26" s="223"/>
      <c r="J26" s="88"/>
      <c r="K26" s="88"/>
      <c r="L26" s="88"/>
      <c r="M26" s="88"/>
      <c r="N26" s="88"/>
    </row>
    <row r="27" spans="1:17" x14ac:dyDescent="0.25">
      <c r="A27" s="221"/>
      <c r="B27" s="222"/>
      <c r="C27" s="222"/>
      <c r="D27" s="222"/>
      <c r="E27" s="222"/>
      <c r="F27" s="222"/>
      <c r="G27" s="222"/>
      <c r="H27" s="222"/>
      <c r="I27" s="223"/>
      <c r="J27" s="88"/>
      <c r="K27" s="88"/>
      <c r="L27" s="88"/>
      <c r="M27" s="88"/>
      <c r="N27" s="88"/>
    </row>
    <row r="28" spans="1:17" x14ac:dyDescent="0.25">
      <c r="A28" s="221"/>
      <c r="B28" s="222"/>
      <c r="C28" s="222"/>
      <c r="D28" s="222"/>
      <c r="E28" s="222"/>
      <c r="F28" s="222"/>
      <c r="G28" s="222"/>
      <c r="H28" s="222"/>
      <c r="I28" s="223"/>
      <c r="J28" s="88"/>
      <c r="K28" s="88"/>
      <c r="L28" s="88"/>
      <c r="M28" s="88"/>
      <c r="N28" s="88"/>
    </row>
    <row r="29" spans="1:17" x14ac:dyDescent="0.25">
      <c r="A29" s="221"/>
      <c r="B29" s="222"/>
      <c r="C29" s="222"/>
      <c r="D29" s="222"/>
      <c r="E29" s="222"/>
      <c r="F29" s="222"/>
      <c r="G29" s="222"/>
      <c r="H29" s="222"/>
      <c r="I29" s="223"/>
      <c r="J29" s="88"/>
      <c r="K29" s="88"/>
      <c r="L29" s="88"/>
      <c r="M29" s="88"/>
      <c r="N29" s="88"/>
    </row>
    <row r="30" spans="1:17" x14ac:dyDescent="0.25">
      <c r="A30" s="221"/>
      <c r="B30" s="222"/>
      <c r="C30" s="222"/>
      <c r="D30" s="222"/>
      <c r="E30" s="222"/>
      <c r="F30" s="222"/>
      <c r="G30" s="222"/>
      <c r="H30" s="222"/>
      <c r="I30" s="223"/>
      <c r="J30" s="88"/>
      <c r="K30" s="88"/>
      <c r="L30" s="88"/>
      <c r="M30" s="88"/>
      <c r="N30" s="88"/>
    </row>
    <row r="31" spans="1:17" ht="15.75" thickBot="1" x14ac:dyDescent="0.3">
      <c r="A31" s="115"/>
      <c r="B31" s="116"/>
      <c r="C31" s="116"/>
      <c r="D31" s="116"/>
      <c r="E31" s="116"/>
      <c r="F31" s="116"/>
      <c r="G31" s="116"/>
      <c r="H31" s="116"/>
      <c r="I31" s="117"/>
      <c r="J31" s="88"/>
      <c r="K31" s="88"/>
      <c r="L31" s="88"/>
      <c r="M31" s="88"/>
      <c r="N31" s="88"/>
    </row>
    <row r="32" spans="1:17" x14ac:dyDescent="0.25">
      <c r="A32" s="56"/>
      <c r="B32" s="56"/>
      <c r="C32" s="56"/>
      <c r="D32" s="56"/>
      <c r="E32" s="56"/>
      <c r="F32" s="56"/>
      <c r="G32" s="56"/>
      <c r="H32" s="56"/>
      <c r="I32" s="88"/>
      <c r="J32" s="88"/>
      <c r="K32" s="88"/>
      <c r="L32" s="88"/>
      <c r="M32" s="88"/>
      <c r="N32" s="88"/>
    </row>
    <row r="33" spans="3:3" x14ac:dyDescent="0.25">
      <c r="C33" s="79"/>
    </row>
    <row r="34" spans="3:3" x14ac:dyDescent="0.25">
      <c r="C34" s="79"/>
    </row>
    <row r="35" spans="3:3" x14ac:dyDescent="0.25">
      <c r="C35" s="79"/>
    </row>
    <row r="36" spans="3:3" x14ac:dyDescent="0.25">
      <c r="C36" s="79"/>
    </row>
  </sheetData>
  <sheetProtection algorithmName="SHA-512" hashValue="jLgIPKEZHjP6+iau30evjYEgeiTUrDht4lWm0ZRybRk6Y3EdsEwGaPwRZeW0kVmRujd9SJ3gMQjRz8FwI2ut0A==" saltValue="l4jaS7haYq+yjAYfVq2TiQ==" spinCount="100000" sheet="1" objects="1" scenarios="1"/>
  <mergeCells count="11">
    <mergeCell ref="A26:I30"/>
    <mergeCell ref="B21:H21"/>
    <mergeCell ref="B13:H13"/>
    <mergeCell ref="B12:H12"/>
    <mergeCell ref="B10:H10"/>
    <mergeCell ref="B11:H11"/>
    <mergeCell ref="A1:H2"/>
    <mergeCell ref="A3:H4"/>
    <mergeCell ref="A6:H6"/>
    <mergeCell ref="B8:H8"/>
    <mergeCell ref="B9:H9"/>
  </mergeCells>
  <conditionalFormatting sqref="B16:H16">
    <cfRule type="iconSet" priority="11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B17:H17">
    <cfRule type="iconSet" priority="10">
      <iconSet iconSet="3Arrows">
        <cfvo type="percent" val="0"/>
        <cfvo type="percent" val="33"/>
        <cfvo type="percent" val="67"/>
      </iconSet>
    </cfRule>
  </conditionalFormatting>
  <conditionalFormatting sqref="B22:H22 B15:H20">
    <cfRule type="dataBar" priority="1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{D6821EB5-CCC2-43A2-AD84-B5854AC553EF}</x14:id>
        </ext>
      </extLst>
    </cfRule>
  </conditionalFormatting>
  <conditionalFormatting sqref="I22">
    <cfRule type="dataBar" priority="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{48EB8F8D-8CF4-4F09-8B6A-D6B7DA18BBEB}</x14:id>
        </ext>
      </extLst>
    </cfRule>
  </conditionalFormatting>
  <conditionalFormatting sqref="B23:I24">
    <cfRule type="iconSet" priority="1">
      <iconSet iconSet="3Signs">
        <cfvo type="percent" val="0"/>
        <cfvo type="percent" val="33"/>
        <cfvo type="percent" val="67"/>
      </iconSet>
    </cfRule>
  </conditionalFormatting>
  <conditionalFormatting sqref="B18:H18">
    <cfRule type="iconSet" priority="18">
      <iconSet iconSet="3Arrows">
        <cfvo type="percent" val="0"/>
        <cfvo type="percent" val="33"/>
        <cfvo type="percent" val="67"/>
      </iconSet>
    </cfRule>
  </conditionalFormatting>
  <hyperlinks>
    <hyperlink ref="B8:H8" location="CALCULODERECURSOS!A1" display="CALCULO DE RECURSOS"/>
    <hyperlink ref="B9:H9" location="EJECICIONEROGACIONES!A1" display="EJECUCION DE LAS EROGACIONES"/>
    <hyperlink ref="B11:H11" location="COMPARATIVAANUAL!A1" display="COMPARATIVA ANUAL"/>
    <hyperlink ref="B10:H10" location="GASTOSPRINCIPALESCUENTAS!A1" display="RESUMEN DE EROGACIONES - PRINICPALES CUENTAS"/>
    <hyperlink ref="B13:H13" location="BIENESYSERVICIOSDETALLE!A1" display="COMPARATIVA DE BIENES Y SERVICIOS NO PERSONALES POR CUENTA"/>
    <hyperlink ref="B12:H12" location="COMPRATIVAMENSUAL!A1" display="COMPATATIVA MENSUAL - ESQUEMA AHORRO INVERSION"/>
  </hyperlinks>
  <pageMargins left="0.7" right="0.7" top="0.75" bottom="0.75" header="0.3" footer="0.3"/>
  <pageSetup paperSize="9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D6821EB5-CCC2-43A2-AD84-B5854AC553EF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B22:H22 B15:H20</xm:sqref>
        </x14:conditionalFormatting>
        <x14:conditionalFormatting xmlns:xm="http://schemas.microsoft.com/office/excel/2006/main">
          <x14:cfRule type="dataBar" id="{48EB8F8D-8CF4-4F09-8B6A-D6B7DA18BBEB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I22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89999084444715716"/>
    <pageSetUpPr fitToPage="1"/>
  </sheetPr>
  <dimension ref="A1:O78"/>
  <sheetViews>
    <sheetView zoomScale="106" zoomScaleNormal="106" workbookViewId="0"/>
  </sheetViews>
  <sheetFormatPr defaultColWidth="11.42578125" defaultRowHeight="12.75" x14ac:dyDescent="0.2"/>
  <cols>
    <col min="1" max="1" width="37.140625" style="2" customWidth="1"/>
    <col min="2" max="2" width="18.7109375" style="19" bestFit="1" customWidth="1"/>
    <col min="3" max="6" width="17.7109375" style="19" bestFit="1" customWidth="1"/>
    <col min="7" max="7" width="14" style="19" customWidth="1"/>
    <col min="8" max="8" width="15.42578125" style="19" customWidth="1"/>
    <col min="9" max="9" width="14.140625" style="19" customWidth="1"/>
    <col min="10" max="10" width="13" style="19" customWidth="1"/>
    <col min="11" max="14" width="5.28515625" style="2" customWidth="1"/>
    <col min="15" max="15" width="14" style="2" bestFit="1" customWidth="1"/>
    <col min="16" max="16384" width="11.42578125" style="2"/>
  </cols>
  <sheetData>
    <row r="1" spans="1:15" ht="20.25" x14ac:dyDescent="0.3">
      <c r="A1" s="1" t="s">
        <v>0</v>
      </c>
      <c r="B1" s="18"/>
      <c r="C1" s="226" t="s">
        <v>150</v>
      </c>
      <c r="D1" s="226"/>
      <c r="E1" s="226"/>
      <c r="H1" s="120"/>
      <c r="I1" s="120"/>
      <c r="J1" s="120"/>
      <c r="K1" s="58"/>
    </row>
    <row r="2" spans="1:15" ht="15.75" x14ac:dyDescent="0.25">
      <c r="A2" s="3" t="s">
        <v>1</v>
      </c>
      <c r="B2" s="20"/>
      <c r="H2" s="121"/>
      <c r="I2" s="120"/>
      <c r="J2" s="120"/>
      <c r="K2" s="58"/>
    </row>
    <row r="3" spans="1:15" ht="15.75" x14ac:dyDescent="0.25">
      <c r="A3" s="3" t="s">
        <v>2</v>
      </c>
      <c r="H3" s="120"/>
      <c r="I3" s="120"/>
      <c r="J3" s="120"/>
      <c r="K3" s="58"/>
    </row>
    <row r="4" spans="1:15" s="5" customFormat="1" ht="11.25" x14ac:dyDescent="0.2">
      <c r="A4" s="4"/>
      <c r="B4" s="21"/>
      <c r="C4" s="21"/>
      <c r="D4" s="21"/>
      <c r="E4" s="21"/>
      <c r="F4" s="21"/>
      <c r="G4" s="21"/>
      <c r="H4" s="122"/>
      <c r="I4" s="122"/>
      <c r="J4" s="122"/>
      <c r="K4" s="118"/>
    </row>
    <row r="5" spans="1:15" s="5" customFormat="1" ht="11.25" x14ac:dyDescent="0.2">
      <c r="A5" s="4"/>
      <c r="B5" s="21"/>
      <c r="C5" s="21"/>
      <c r="D5" s="21"/>
      <c r="E5" s="21"/>
      <c r="F5" s="21"/>
      <c r="G5" s="21"/>
      <c r="H5" s="122"/>
      <c r="I5" s="122"/>
      <c r="J5" s="122"/>
      <c r="K5" s="118"/>
    </row>
    <row r="6" spans="1:15" s="5" customFormat="1" ht="11.25" x14ac:dyDescent="0.2">
      <c r="A6" s="102" t="s">
        <v>3</v>
      </c>
      <c r="B6" s="103" t="s">
        <v>68</v>
      </c>
      <c r="C6" s="103" t="s">
        <v>69</v>
      </c>
      <c r="D6" s="103" t="s">
        <v>72</v>
      </c>
      <c r="E6" s="103" t="s">
        <v>71</v>
      </c>
      <c r="F6" s="103" t="s">
        <v>73</v>
      </c>
      <c r="G6" s="103" t="s">
        <v>74</v>
      </c>
      <c r="H6" s="103" t="s">
        <v>75</v>
      </c>
      <c r="I6" s="103" t="s">
        <v>76</v>
      </c>
      <c r="J6" s="103" t="s">
        <v>77</v>
      </c>
      <c r="K6" s="104" t="s">
        <v>78</v>
      </c>
      <c r="L6" s="104" t="s">
        <v>79</v>
      </c>
      <c r="M6" s="104" t="s">
        <v>80</v>
      </c>
      <c r="N6" s="104" t="s">
        <v>81</v>
      </c>
      <c r="O6" s="104" t="s">
        <v>188</v>
      </c>
    </row>
    <row r="7" spans="1:15" s="5" customFormat="1" ht="11.25" x14ac:dyDescent="0.2">
      <c r="A7" s="6"/>
      <c r="B7" s="21"/>
      <c r="C7" s="21"/>
      <c r="D7" s="21"/>
      <c r="E7" s="21"/>
      <c r="F7" s="21"/>
      <c r="G7" s="21"/>
      <c r="H7" s="21"/>
      <c r="I7" s="21"/>
      <c r="J7" s="21"/>
    </row>
    <row r="8" spans="1:15" s="5" customFormat="1" ht="11.25" x14ac:dyDescent="0.2">
      <c r="A8" s="71" t="s">
        <v>4</v>
      </c>
      <c r="B8" s="90">
        <f>+B9+B51+B60</f>
        <v>255960000</v>
      </c>
      <c r="C8" s="90">
        <f t="shared" ref="C8:N8" si="0">+C9+C51+C60</f>
        <v>23744081.469999999</v>
      </c>
      <c r="D8" s="90">
        <f t="shared" si="0"/>
        <v>18785567.229999997</v>
      </c>
      <c r="E8" s="90">
        <f t="shared" si="0"/>
        <v>19061741.100000001</v>
      </c>
      <c r="F8" s="90">
        <f t="shared" si="0"/>
        <v>25744004.939999998</v>
      </c>
      <c r="G8" s="90">
        <f t="shared" si="0"/>
        <v>21269840.149999999</v>
      </c>
      <c r="H8" s="90">
        <f t="shared" si="0"/>
        <v>24085912.020000003</v>
      </c>
      <c r="I8" s="90">
        <f t="shared" si="0"/>
        <v>19451933.030000001</v>
      </c>
      <c r="J8" s="90">
        <f t="shared" si="0"/>
        <v>29268813.25</v>
      </c>
      <c r="K8" s="90">
        <f t="shared" si="0"/>
        <v>0</v>
      </c>
      <c r="L8" s="90">
        <f t="shared" si="0"/>
        <v>0</v>
      </c>
      <c r="M8" s="90">
        <f t="shared" si="0"/>
        <v>0</v>
      </c>
      <c r="N8" s="90">
        <f t="shared" si="0"/>
        <v>0</v>
      </c>
      <c r="O8" s="91">
        <f>SUM(C8:N8)</f>
        <v>181411893.19</v>
      </c>
    </row>
    <row r="9" spans="1:15" s="5" customFormat="1" ht="11.25" x14ac:dyDescent="0.2">
      <c r="A9" s="70" t="s">
        <v>5</v>
      </c>
      <c r="B9" s="92">
        <f>+B10+B37</f>
        <v>123110000</v>
      </c>
      <c r="C9" s="92">
        <f t="shared" ref="C9:N9" si="1">+C10+C37</f>
        <v>10304253.540000001</v>
      </c>
      <c r="D9" s="92">
        <f t="shared" si="1"/>
        <v>8960406.5599999987</v>
      </c>
      <c r="E9" s="92">
        <f t="shared" si="1"/>
        <v>9591713.6400000006</v>
      </c>
      <c r="F9" s="92">
        <f t="shared" si="1"/>
        <v>10721056.949999999</v>
      </c>
      <c r="G9" s="92">
        <f t="shared" si="1"/>
        <v>10290175.27</v>
      </c>
      <c r="H9" s="92">
        <f t="shared" si="1"/>
        <v>11454018.950000001</v>
      </c>
      <c r="I9" s="92">
        <f t="shared" si="1"/>
        <v>9709742.2999999989</v>
      </c>
      <c r="J9" s="92">
        <f t="shared" si="1"/>
        <v>12641989.16</v>
      </c>
      <c r="K9" s="92">
        <f t="shared" si="1"/>
        <v>0</v>
      </c>
      <c r="L9" s="92">
        <f t="shared" si="1"/>
        <v>0</v>
      </c>
      <c r="M9" s="92">
        <f t="shared" si="1"/>
        <v>0</v>
      </c>
      <c r="N9" s="92">
        <f t="shared" si="1"/>
        <v>0</v>
      </c>
      <c r="O9" s="91">
        <f t="shared" ref="O9:O71" si="2">SUM(C9:N9)</f>
        <v>83673356.36999999</v>
      </c>
    </row>
    <row r="10" spans="1:15" s="5" customFormat="1" ht="11.25" x14ac:dyDescent="0.2">
      <c r="A10" s="72" t="s">
        <v>6</v>
      </c>
      <c r="B10" s="93">
        <f>SUM(B11:B36)</f>
        <v>109070000</v>
      </c>
      <c r="C10" s="93">
        <f t="shared" ref="C10:J10" si="3">SUM(C11:C36)</f>
        <v>8921307.3000000007</v>
      </c>
      <c r="D10" s="93">
        <f t="shared" si="3"/>
        <v>7665040.5599999996</v>
      </c>
      <c r="E10" s="93">
        <f t="shared" si="3"/>
        <v>8618451.4299999997</v>
      </c>
      <c r="F10" s="93">
        <f t="shared" si="3"/>
        <v>9789508.1499999985</v>
      </c>
      <c r="G10" s="93">
        <f t="shared" si="3"/>
        <v>8906861.8399999999</v>
      </c>
      <c r="H10" s="93">
        <f t="shared" si="3"/>
        <v>10183062.030000001</v>
      </c>
      <c r="I10" s="93">
        <f t="shared" si="3"/>
        <v>7158275.2199999988</v>
      </c>
      <c r="J10" s="93">
        <f t="shared" si="3"/>
        <v>10922000.300000001</v>
      </c>
      <c r="K10" s="94"/>
      <c r="L10" s="94"/>
      <c r="M10" s="94"/>
      <c r="N10" s="94"/>
      <c r="O10" s="91">
        <f t="shared" si="2"/>
        <v>72164506.829999998</v>
      </c>
    </row>
    <row r="11" spans="1:15" s="5" customFormat="1" ht="11.25" x14ac:dyDescent="0.2">
      <c r="A11" s="7" t="s">
        <v>7</v>
      </c>
      <c r="B11" s="95">
        <v>9500000</v>
      </c>
      <c r="C11" s="95">
        <v>621206.49</v>
      </c>
      <c r="D11" s="95">
        <v>960656.7</v>
      </c>
      <c r="E11" s="95">
        <v>734234.26</v>
      </c>
      <c r="F11" s="95">
        <v>1119475.48</v>
      </c>
      <c r="G11" s="95">
        <v>665042.96</v>
      </c>
      <c r="H11" s="95">
        <v>1182765.73</v>
      </c>
      <c r="I11" s="95">
        <v>664335.18999999994</v>
      </c>
      <c r="J11" s="95">
        <v>1102614.54</v>
      </c>
      <c r="K11" s="7"/>
      <c r="L11" s="7"/>
      <c r="M11" s="7"/>
      <c r="N11" s="7"/>
      <c r="O11" s="91">
        <f t="shared" si="2"/>
        <v>7050331.3500000006</v>
      </c>
    </row>
    <row r="12" spans="1:15" s="5" customFormat="1" ht="11.25" x14ac:dyDescent="0.2">
      <c r="A12" s="7" t="s">
        <v>8</v>
      </c>
      <c r="B12" s="95">
        <v>9500000</v>
      </c>
      <c r="C12" s="95">
        <v>626898.52</v>
      </c>
      <c r="D12" s="95">
        <v>959600.32</v>
      </c>
      <c r="E12" s="95">
        <v>718990.94</v>
      </c>
      <c r="F12" s="95">
        <v>1155487.6499999999</v>
      </c>
      <c r="G12" s="95">
        <v>681698.09</v>
      </c>
      <c r="H12" s="95">
        <v>1147136.57</v>
      </c>
      <c r="I12" s="95">
        <v>658898.76</v>
      </c>
      <c r="J12" s="95">
        <v>1144155.81</v>
      </c>
      <c r="K12" s="7"/>
      <c r="L12" s="7"/>
      <c r="M12" s="7"/>
      <c r="N12" s="7"/>
      <c r="O12" s="91">
        <f t="shared" si="2"/>
        <v>7092866.6600000001</v>
      </c>
    </row>
    <row r="13" spans="1:15" s="5" customFormat="1" ht="11.25" x14ac:dyDescent="0.2">
      <c r="A13" s="7" t="s">
        <v>9</v>
      </c>
      <c r="B13" s="95">
        <v>54000000</v>
      </c>
      <c r="C13" s="95">
        <v>5152422.7699999996</v>
      </c>
      <c r="D13" s="95">
        <v>3353033.16</v>
      </c>
      <c r="E13" s="95">
        <v>4369835.96</v>
      </c>
      <c r="F13" s="95">
        <v>4370587.79</v>
      </c>
      <c r="G13" s="95">
        <v>4525928.3899999997</v>
      </c>
      <c r="H13" s="95">
        <v>4263081.45</v>
      </c>
      <c r="I13" s="95">
        <v>3696167.11</v>
      </c>
      <c r="J13" s="95">
        <v>5080197.7300000004</v>
      </c>
      <c r="K13" s="7"/>
      <c r="L13" s="7"/>
      <c r="M13" s="7"/>
      <c r="N13" s="7"/>
      <c r="O13" s="91">
        <f t="shared" si="2"/>
        <v>34811254.359999999</v>
      </c>
    </row>
    <row r="14" spans="1:15" s="5" customFormat="1" ht="11.25" x14ac:dyDescent="0.2">
      <c r="A14" s="7" t="s">
        <v>10</v>
      </c>
      <c r="B14" s="95">
        <v>100000</v>
      </c>
      <c r="C14" s="95">
        <v>2640</v>
      </c>
      <c r="D14" s="95">
        <v>5476</v>
      </c>
      <c r="E14" s="95">
        <v>10194</v>
      </c>
      <c r="F14" s="95">
        <v>6345</v>
      </c>
      <c r="G14" s="95">
        <v>9288</v>
      </c>
      <c r="H14" s="95">
        <v>10233.799999999999</v>
      </c>
      <c r="I14" s="95">
        <v>4914</v>
      </c>
      <c r="J14" s="95">
        <v>6507</v>
      </c>
      <c r="K14" s="7"/>
      <c r="L14" s="7"/>
      <c r="M14" s="7"/>
      <c r="N14" s="7"/>
      <c r="O14" s="91">
        <f t="shared" si="2"/>
        <v>55597.8</v>
      </c>
    </row>
    <row r="15" spans="1:15" s="5" customFormat="1" ht="11.25" x14ac:dyDescent="0.2">
      <c r="A15" s="7" t="s">
        <v>11</v>
      </c>
      <c r="B15" s="95">
        <v>330000</v>
      </c>
      <c r="C15" s="95">
        <v>30409.42</v>
      </c>
      <c r="D15" s="95">
        <v>41233.050000000003</v>
      </c>
      <c r="E15" s="95">
        <v>32788.800000000003</v>
      </c>
      <c r="F15" s="95">
        <v>35769.599999999999</v>
      </c>
      <c r="G15" s="95">
        <v>33064.949999999997</v>
      </c>
      <c r="H15" s="95">
        <v>35328.04</v>
      </c>
      <c r="I15" s="95">
        <v>33782.400000000001</v>
      </c>
      <c r="J15" s="95">
        <v>33979.629999999997</v>
      </c>
      <c r="K15" s="7"/>
      <c r="L15" s="7"/>
      <c r="M15" s="7"/>
      <c r="N15" s="7"/>
      <c r="O15" s="91">
        <f t="shared" si="2"/>
        <v>276355.89</v>
      </c>
    </row>
    <row r="16" spans="1:15" s="5" customFormat="1" ht="11.25" x14ac:dyDescent="0.2">
      <c r="A16" s="7" t="s">
        <v>12</v>
      </c>
      <c r="B16" s="95">
        <v>160000</v>
      </c>
      <c r="C16" s="95">
        <v>9284</v>
      </c>
      <c r="D16" s="95">
        <v>12826</v>
      </c>
      <c r="E16" s="95">
        <v>9311.1</v>
      </c>
      <c r="F16" s="95">
        <v>9848</v>
      </c>
      <c r="G16" s="95">
        <v>9574.2000000000007</v>
      </c>
      <c r="H16" s="95">
        <v>9691.65</v>
      </c>
      <c r="I16" s="95">
        <v>9072</v>
      </c>
      <c r="J16" s="95">
        <v>12436.2</v>
      </c>
      <c r="K16" s="7"/>
      <c r="L16" s="7"/>
      <c r="M16" s="7"/>
      <c r="N16" s="7"/>
      <c r="O16" s="91">
        <f t="shared" si="2"/>
        <v>82043.150000000009</v>
      </c>
    </row>
    <row r="17" spans="1:15" s="5" customFormat="1" ht="11.25" x14ac:dyDescent="0.2">
      <c r="A17" s="7" t="s">
        <v>13</v>
      </c>
      <c r="B17" s="95">
        <v>1200000</v>
      </c>
      <c r="C17" s="95">
        <v>111952.42</v>
      </c>
      <c r="D17" s="95">
        <v>116906.72</v>
      </c>
      <c r="E17" s="95">
        <v>105536.05</v>
      </c>
      <c r="F17" s="95">
        <v>101474.92</v>
      </c>
      <c r="G17" s="95">
        <v>123692.98</v>
      </c>
      <c r="H17" s="95">
        <v>146400.07</v>
      </c>
      <c r="I17" s="95">
        <v>164476.47</v>
      </c>
      <c r="J17" s="95">
        <v>151411.98000000001</v>
      </c>
      <c r="K17" s="7"/>
      <c r="L17" s="7"/>
      <c r="M17" s="7"/>
      <c r="N17" s="7"/>
      <c r="O17" s="91">
        <f t="shared" si="2"/>
        <v>1021851.6099999999</v>
      </c>
    </row>
    <row r="18" spans="1:15" s="5" customFormat="1" ht="11.25" x14ac:dyDescent="0.2">
      <c r="A18" s="7" t="s">
        <v>14</v>
      </c>
      <c r="B18" s="95">
        <v>10000</v>
      </c>
      <c r="C18" s="95">
        <v>240</v>
      </c>
      <c r="D18" s="95">
        <v>0</v>
      </c>
      <c r="E18" s="95">
        <v>310.5</v>
      </c>
      <c r="F18" s="95">
        <v>310.5</v>
      </c>
      <c r="G18" s="95">
        <v>310.5</v>
      </c>
      <c r="H18" s="95">
        <v>310.5</v>
      </c>
      <c r="I18" s="95">
        <v>310.5</v>
      </c>
      <c r="J18" s="95">
        <v>310.5</v>
      </c>
      <c r="K18" s="7"/>
      <c r="L18" s="7"/>
      <c r="M18" s="7"/>
      <c r="N18" s="7"/>
      <c r="O18" s="91">
        <f t="shared" si="2"/>
        <v>2103</v>
      </c>
    </row>
    <row r="19" spans="1:15" s="5" customFormat="1" ht="11.25" x14ac:dyDescent="0.2">
      <c r="A19" s="7" t="s">
        <v>15</v>
      </c>
      <c r="B19" s="95">
        <v>1200000</v>
      </c>
      <c r="C19" s="95">
        <v>145148.65</v>
      </c>
      <c r="D19" s="95">
        <v>113397.99</v>
      </c>
      <c r="E19" s="95">
        <v>126317.41</v>
      </c>
      <c r="F19" s="95">
        <v>182435.58</v>
      </c>
      <c r="G19" s="95">
        <v>129524.03</v>
      </c>
      <c r="H19" s="95">
        <v>145218.51</v>
      </c>
      <c r="I19" s="95">
        <v>108776.67</v>
      </c>
      <c r="J19" s="95">
        <v>174817.7</v>
      </c>
      <c r="K19" s="7"/>
      <c r="L19" s="7"/>
      <c r="M19" s="7"/>
      <c r="N19" s="7"/>
      <c r="O19" s="91">
        <f t="shared" si="2"/>
        <v>1125636.54</v>
      </c>
    </row>
    <row r="20" spans="1:15" s="5" customFormat="1" ht="11.25" x14ac:dyDescent="0.2">
      <c r="A20" s="7" t="s">
        <v>16</v>
      </c>
      <c r="B20" s="95">
        <v>1300000</v>
      </c>
      <c r="C20" s="95">
        <v>133484</v>
      </c>
      <c r="D20" s="95">
        <v>128220.6</v>
      </c>
      <c r="E20" s="95">
        <v>151725.5</v>
      </c>
      <c r="F20" s="95">
        <v>158118.1</v>
      </c>
      <c r="G20" s="95">
        <v>149380</v>
      </c>
      <c r="H20" s="95">
        <v>128381.5</v>
      </c>
      <c r="I20" s="95">
        <v>164890.18</v>
      </c>
      <c r="J20" s="95">
        <v>169479</v>
      </c>
      <c r="K20" s="7"/>
      <c r="L20" s="7"/>
      <c r="M20" s="7"/>
      <c r="N20" s="7"/>
      <c r="O20" s="91">
        <f t="shared" si="2"/>
        <v>1183678.8799999999</v>
      </c>
    </row>
    <row r="21" spans="1:15" s="5" customFormat="1" ht="11.25" x14ac:dyDescent="0.2">
      <c r="A21" s="7" t="s">
        <v>17</v>
      </c>
      <c r="B21" s="95">
        <v>110000</v>
      </c>
      <c r="C21" s="95">
        <v>5984.75</v>
      </c>
      <c r="D21" s="95">
        <v>4602.08</v>
      </c>
      <c r="E21" s="95">
        <v>6751.09</v>
      </c>
      <c r="F21" s="95">
        <v>3835.75</v>
      </c>
      <c r="G21" s="95">
        <v>3835.75</v>
      </c>
      <c r="H21" s="95">
        <v>3835.75</v>
      </c>
      <c r="I21" s="95">
        <v>3835.75</v>
      </c>
      <c r="J21" s="95">
        <v>4246.83</v>
      </c>
      <c r="K21" s="7"/>
      <c r="L21" s="7"/>
      <c r="M21" s="7"/>
      <c r="N21" s="7"/>
      <c r="O21" s="91">
        <f t="shared" si="2"/>
        <v>36927.75</v>
      </c>
    </row>
    <row r="22" spans="1:15" s="5" customFormat="1" ht="11.25" x14ac:dyDescent="0.2">
      <c r="A22" s="7" t="s">
        <v>18</v>
      </c>
      <c r="B22" s="95">
        <v>120000</v>
      </c>
      <c r="C22" s="95">
        <v>11524.56</v>
      </c>
      <c r="D22" s="95">
        <v>8231.48</v>
      </c>
      <c r="E22" s="95">
        <v>19751.14</v>
      </c>
      <c r="F22" s="95">
        <v>17128.02</v>
      </c>
      <c r="G22" s="95">
        <v>90228.800000000003</v>
      </c>
      <c r="H22" s="95">
        <v>13868.31</v>
      </c>
      <c r="I22" s="95">
        <v>14992.19</v>
      </c>
      <c r="J22" s="95">
        <v>13927.5</v>
      </c>
      <c r="K22" s="7"/>
      <c r="L22" s="7"/>
      <c r="M22" s="7"/>
      <c r="N22" s="7"/>
      <c r="O22" s="91">
        <f t="shared" si="2"/>
        <v>189652</v>
      </c>
    </row>
    <row r="23" spans="1:15" s="5" customFormat="1" ht="11.25" x14ac:dyDescent="0.2">
      <c r="A23" s="7" t="s">
        <v>19</v>
      </c>
      <c r="B23" s="95">
        <v>110000</v>
      </c>
      <c r="C23" s="95">
        <v>10560</v>
      </c>
      <c r="D23" s="95">
        <v>9900</v>
      </c>
      <c r="E23" s="95">
        <v>8430</v>
      </c>
      <c r="F23" s="95">
        <v>4050</v>
      </c>
      <c r="G23" s="95">
        <v>6075</v>
      </c>
      <c r="H23" s="95">
        <v>6480</v>
      </c>
      <c r="I23" s="95">
        <v>8505</v>
      </c>
      <c r="J23" s="95">
        <v>10125</v>
      </c>
      <c r="K23" s="7"/>
      <c r="L23" s="7"/>
      <c r="M23" s="7"/>
      <c r="N23" s="7"/>
      <c r="O23" s="91">
        <f t="shared" si="2"/>
        <v>64125</v>
      </c>
    </row>
    <row r="24" spans="1:15" s="5" customFormat="1" ht="11.25" x14ac:dyDescent="0.2">
      <c r="A24" s="7" t="s">
        <v>20</v>
      </c>
      <c r="B24" s="95">
        <v>80000</v>
      </c>
      <c r="C24" s="95">
        <v>4976.01</v>
      </c>
      <c r="D24" s="95">
        <v>5461.31</v>
      </c>
      <c r="E24" s="95">
        <v>6285.11</v>
      </c>
      <c r="F24" s="95">
        <v>9016.0499999999993</v>
      </c>
      <c r="G24" s="95">
        <v>6484.52</v>
      </c>
      <c r="H24" s="95">
        <v>6638.46</v>
      </c>
      <c r="I24" s="95">
        <v>5367.72</v>
      </c>
      <c r="J24" s="95">
        <v>6824.03</v>
      </c>
      <c r="K24" s="7"/>
      <c r="L24" s="7"/>
      <c r="M24" s="7"/>
      <c r="N24" s="7"/>
      <c r="O24" s="91">
        <f t="shared" si="2"/>
        <v>51053.21</v>
      </c>
    </row>
    <row r="25" spans="1:15" s="5" customFormat="1" ht="11.25" x14ac:dyDescent="0.2">
      <c r="A25" s="7" t="s">
        <v>21</v>
      </c>
      <c r="B25" s="95">
        <v>2800000</v>
      </c>
      <c r="C25" s="95">
        <v>209146.05</v>
      </c>
      <c r="D25" s="95">
        <v>195014.98</v>
      </c>
      <c r="E25" s="95">
        <v>194068.08</v>
      </c>
      <c r="F25" s="95">
        <v>236532.46</v>
      </c>
      <c r="G25" s="95">
        <v>272523.84999999998</v>
      </c>
      <c r="H25" s="95">
        <v>336010.43</v>
      </c>
      <c r="I25" s="95">
        <v>258344.95999999999</v>
      </c>
      <c r="J25" s="95">
        <v>213136.43</v>
      </c>
      <c r="K25" s="7"/>
      <c r="L25" s="7"/>
      <c r="M25" s="7"/>
      <c r="N25" s="7"/>
      <c r="O25" s="91">
        <f t="shared" si="2"/>
        <v>1914777.2399999998</v>
      </c>
    </row>
    <row r="26" spans="1:15" s="5" customFormat="1" ht="11.25" x14ac:dyDescent="0.2">
      <c r="A26" s="7" t="s">
        <v>22</v>
      </c>
      <c r="B26" s="95">
        <v>2500000</v>
      </c>
      <c r="C26" s="95">
        <v>315210.36</v>
      </c>
      <c r="D26" s="95">
        <v>121034.31</v>
      </c>
      <c r="E26" s="95">
        <v>193330.22</v>
      </c>
      <c r="F26" s="95">
        <v>106214.12</v>
      </c>
      <c r="G26" s="95">
        <v>140508.62</v>
      </c>
      <c r="H26" s="95">
        <v>126765.11</v>
      </c>
      <c r="I26" s="95">
        <v>126049.04</v>
      </c>
      <c r="J26" s="95">
        <v>270802.05</v>
      </c>
      <c r="K26" s="7"/>
      <c r="L26" s="7"/>
      <c r="M26" s="7"/>
      <c r="N26" s="7"/>
      <c r="O26" s="91">
        <f t="shared" si="2"/>
        <v>1399913.83</v>
      </c>
    </row>
    <row r="27" spans="1:15" s="5" customFormat="1" ht="11.25" x14ac:dyDescent="0.2">
      <c r="A27" s="7" t="s">
        <v>82</v>
      </c>
      <c r="B27" s="95">
        <v>50000</v>
      </c>
      <c r="C27" s="95">
        <v>220</v>
      </c>
      <c r="D27" s="95">
        <v>9278</v>
      </c>
      <c r="E27" s="95">
        <v>810</v>
      </c>
      <c r="F27" s="95">
        <v>810</v>
      </c>
      <c r="G27" s="95">
        <v>1600</v>
      </c>
      <c r="H27" s="95">
        <v>270</v>
      </c>
      <c r="I27" s="95">
        <v>1080</v>
      </c>
      <c r="J27" s="95">
        <v>2830</v>
      </c>
      <c r="K27" s="7"/>
      <c r="L27" s="7"/>
      <c r="M27" s="7"/>
      <c r="N27" s="7"/>
      <c r="O27" s="91">
        <f t="shared" si="2"/>
        <v>16898</v>
      </c>
    </row>
    <row r="28" spans="1:15" s="5" customFormat="1" ht="3.75" hidden="1" customHeight="1" x14ac:dyDescent="0.2">
      <c r="A28" s="7" t="s">
        <v>23</v>
      </c>
      <c r="B28" s="95"/>
      <c r="C28" s="95"/>
      <c r="D28" s="95"/>
      <c r="E28" s="95"/>
      <c r="F28" s="95"/>
      <c r="G28" s="95"/>
      <c r="H28" s="95"/>
      <c r="I28" s="95"/>
      <c r="J28" s="95"/>
      <c r="K28" s="7"/>
      <c r="L28" s="7"/>
      <c r="M28" s="7"/>
      <c r="N28" s="7"/>
      <c r="O28" s="91">
        <f t="shared" si="2"/>
        <v>0</v>
      </c>
    </row>
    <row r="29" spans="1:15" s="5" customFormat="1" ht="3.75" hidden="1" customHeight="1" x14ac:dyDescent="0.2">
      <c r="A29" s="7" t="s">
        <v>24</v>
      </c>
      <c r="B29" s="95"/>
      <c r="C29" s="95"/>
      <c r="D29" s="95"/>
      <c r="E29" s="95"/>
      <c r="F29" s="95"/>
      <c r="G29" s="95"/>
      <c r="H29" s="95"/>
      <c r="I29" s="95"/>
      <c r="J29" s="95"/>
      <c r="K29" s="7"/>
      <c r="L29" s="7"/>
      <c r="M29" s="7"/>
      <c r="N29" s="7"/>
      <c r="O29" s="91">
        <f t="shared" si="2"/>
        <v>0</v>
      </c>
    </row>
    <row r="30" spans="1:15" s="5" customFormat="1" ht="3.75" hidden="1" customHeight="1" x14ac:dyDescent="0.2">
      <c r="A30" s="7" t="s">
        <v>25</v>
      </c>
      <c r="B30" s="95"/>
      <c r="C30" s="95"/>
      <c r="D30" s="95"/>
      <c r="E30" s="95"/>
      <c r="F30" s="95"/>
      <c r="G30" s="95"/>
      <c r="H30" s="95"/>
      <c r="I30" s="95"/>
      <c r="J30" s="95"/>
      <c r="K30" s="7"/>
      <c r="L30" s="7"/>
      <c r="M30" s="7"/>
      <c r="N30" s="7"/>
      <c r="O30" s="91">
        <f t="shared" si="2"/>
        <v>0</v>
      </c>
    </row>
    <row r="31" spans="1:15" s="5" customFormat="1" ht="3.75" hidden="1" customHeight="1" x14ac:dyDescent="0.2">
      <c r="A31" s="7" t="s">
        <v>26</v>
      </c>
      <c r="B31" s="95"/>
      <c r="C31" s="95"/>
      <c r="D31" s="95"/>
      <c r="E31" s="95"/>
      <c r="F31" s="95"/>
      <c r="G31" s="95"/>
      <c r="H31" s="95"/>
      <c r="I31" s="95"/>
      <c r="J31" s="95"/>
      <c r="K31" s="7"/>
      <c r="L31" s="7"/>
      <c r="M31" s="7"/>
      <c r="N31" s="7"/>
      <c r="O31" s="91">
        <f t="shared" si="2"/>
        <v>0</v>
      </c>
    </row>
    <row r="32" spans="1:15" s="5" customFormat="1" ht="3.75" hidden="1" customHeight="1" x14ac:dyDescent="0.2">
      <c r="A32" s="7" t="s">
        <v>27</v>
      </c>
      <c r="B32" s="95"/>
      <c r="C32" s="95"/>
      <c r="D32" s="95"/>
      <c r="E32" s="95"/>
      <c r="F32" s="95"/>
      <c r="G32" s="95"/>
      <c r="H32" s="95"/>
      <c r="I32" s="95"/>
      <c r="J32" s="95"/>
      <c r="K32" s="7"/>
      <c r="L32" s="7"/>
      <c r="M32" s="7"/>
      <c r="N32" s="7"/>
      <c r="O32" s="91">
        <f t="shared" si="2"/>
        <v>0</v>
      </c>
    </row>
    <row r="33" spans="1:15" s="5" customFormat="1" ht="11.25" x14ac:dyDescent="0.2">
      <c r="A33" s="7" t="s">
        <v>28</v>
      </c>
      <c r="B33" s="95">
        <v>13000000</v>
      </c>
      <c r="C33" s="95">
        <v>919931.96</v>
      </c>
      <c r="D33" s="95">
        <v>760829.98</v>
      </c>
      <c r="E33" s="95">
        <v>775239.39</v>
      </c>
      <c r="F33" s="95">
        <v>951706.43</v>
      </c>
      <c r="G33" s="95">
        <v>758373.2</v>
      </c>
      <c r="H33" s="95">
        <v>921864.09</v>
      </c>
      <c r="I33" s="95">
        <v>772854.13</v>
      </c>
      <c r="J33" s="95">
        <v>1066223.3600000001</v>
      </c>
      <c r="K33" s="7"/>
      <c r="L33" s="7"/>
      <c r="M33" s="7"/>
      <c r="N33" s="7"/>
      <c r="O33" s="91">
        <f t="shared" si="2"/>
        <v>6927022.54</v>
      </c>
    </row>
    <row r="34" spans="1:15" s="5" customFormat="1" ht="11.25" x14ac:dyDescent="0.2">
      <c r="A34" s="7" t="s">
        <v>29</v>
      </c>
      <c r="B34" s="95">
        <v>6000000</v>
      </c>
      <c r="C34" s="95">
        <v>229995.55</v>
      </c>
      <c r="D34" s="95">
        <v>323281.53000000003</v>
      </c>
      <c r="E34" s="95">
        <v>682259.8</v>
      </c>
      <c r="F34" s="95">
        <v>779422.19</v>
      </c>
      <c r="G34" s="95">
        <v>903525.38</v>
      </c>
      <c r="H34" s="95">
        <v>981428.26</v>
      </c>
      <c r="I34" s="95">
        <v>0</v>
      </c>
      <c r="J34" s="95">
        <v>770036.9</v>
      </c>
      <c r="K34" s="7"/>
      <c r="L34" s="7"/>
      <c r="M34" s="7"/>
      <c r="N34" s="7"/>
      <c r="O34" s="91">
        <f t="shared" si="2"/>
        <v>4669949.6100000003</v>
      </c>
    </row>
    <row r="35" spans="1:15" s="5" customFormat="1" ht="11.25" x14ac:dyDescent="0.2">
      <c r="A35" s="7" t="s">
        <v>30</v>
      </c>
      <c r="B35" s="95">
        <v>3500000</v>
      </c>
      <c r="C35" s="95">
        <v>167385.39000000001</v>
      </c>
      <c r="D35" s="95">
        <v>165345.5</v>
      </c>
      <c r="E35" s="95">
        <v>205557.7</v>
      </c>
      <c r="F35" s="95">
        <v>145025.35</v>
      </c>
      <c r="G35" s="95">
        <v>171959.25</v>
      </c>
      <c r="H35" s="95">
        <v>234913.58</v>
      </c>
      <c r="I35" s="95">
        <v>192472.05</v>
      </c>
      <c r="J35" s="95">
        <v>200676.7</v>
      </c>
      <c r="K35" s="7"/>
      <c r="L35" s="7"/>
      <c r="M35" s="7"/>
      <c r="N35" s="7"/>
      <c r="O35" s="91">
        <f t="shared" si="2"/>
        <v>1483335.52</v>
      </c>
    </row>
    <row r="36" spans="1:15" s="5" customFormat="1" ht="11.25" x14ac:dyDescent="0.2">
      <c r="A36" s="7" t="s">
        <v>31</v>
      </c>
      <c r="B36" s="95">
        <v>3500000</v>
      </c>
      <c r="C36" s="95">
        <v>212686.4</v>
      </c>
      <c r="D36" s="95">
        <v>370710.85</v>
      </c>
      <c r="E36" s="95">
        <v>266724.38</v>
      </c>
      <c r="F36" s="95">
        <v>395915.16</v>
      </c>
      <c r="G36" s="95">
        <v>224243.37</v>
      </c>
      <c r="H36" s="95">
        <v>482440.22</v>
      </c>
      <c r="I36" s="95">
        <v>269151.09999999998</v>
      </c>
      <c r="J36" s="95">
        <v>487261.41</v>
      </c>
      <c r="K36" s="7"/>
      <c r="L36" s="7"/>
      <c r="M36" s="7"/>
      <c r="N36" s="7"/>
      <c r="O36" s="91">
        <f t="shared" si="2"/>
        <v>2709132.89</v>
      </c>
    </row>
    <row r="37" spans="1:15" s="5" customFormat="1" ht="11.25" x14ac:dyDescent="0.2">
      <c r="A37" s="72" t="s">
        <v>32</v>
      </c>
      <c r="B37" s="93">
        <f>SUM(B38:B50)</f>
        <v>14040000</v>
      </c>
      <c r="C37" s="93">
        <f t="shared" ref="C37:N37" si="4">SUM(C38:C50)</f>
        <v>1382946.24</v>
      </c>
      <c r="D37" s="93">
        <f t="shared" si="4"/>
        <v>1295366</v>
      </c>
      <c r="E37" s="93">
        <f t="shared" si="4"/>
        <v>973262.21000000008</v>
      </c>
      <c r="F37" s="93">
        <f t="shared" si="4"/>
        <v>931548.79999999993</v>
      </c>
      <c r="G37" s="93">
        <f t="shared" si="4"/>
        <v>1383313.4300000002</v>
      </c>
      <c r="H37" s="93">
        <f t="shared" si="4"/>
        <v>1270956.9200000002</v>
      </c>
      <c r="I37" s="93">
        <f t="shared" si="4"/>
        <v>2551467.08</v>
      </c>
      <c r="J37" s="93">
        <f t="shared" si="4"/>
        <v>1719988.8600000003</v>
      </c>
      <c r="K37" s="93">
        <f t="shared" si="4"/>
        <v>0</v>
      </c>
      <c r="L37" s="93">
        <f t="shared" si="4"/>
        <v>0</v>
      </c>
      <c r="M37" s="93">
        <f t="shared" si="4"/>
        <v>0</v>
      </c>
      <c r="N37" s="93">
        <f t="shared" si="4"/>
        <v>0</v>
      </c>
      <c r="O37" s="91">
        <f t="shared" si="2"/>
        <v>11508849.539999999</v>
      </c>
    </row>
    <row r="38" spans="1:15" s="5" customFormat="1" ht="11.25" x14ac:dyDescent="0.2">
      <c r="A38" s="8" t="s">
        <v>33</v>
      </c>
      <c r="B38" s="95">
        <v>200000</v>
      </c>
      <c r="C38" s="95">
        <v>13670.5</v>
      </c>
      <c r="D38" s="95">
        <v>13670.5</v>
      </c>
      <c r="E38" s="95">
        <v>9470.5</v>
      </c>
      <c r="F38" s="95">
        <v>10070.5</v>
      </c>
      <c r="G38" s="95">
        <v>42700</v>
      </c>
      <c r="H38" s="95">
        <v>5500</v>
      </c>
      <c r="I38" s="95">
        <v>610500</v>
      </c>
      <c r="J38" s="95">
        <v>57536</v>
      </c>
      <c r="K38" s="7"/>
      <c r="L38" s="7"/>
      <c r="M38" s="7"/>
      <c r="N38" s="7"/>
      <c r="O38" s="91">
        <f t="shared" si="2"/>
        <v>763118</v>
      </c>
    </row>
    <row r="39" spans="1:15" s="5" customFormat="1" ht="11.25" x14ac:dyDescent="0.2">
      <c r="A39" s="8" t="s">
        <v>34</v>
      </c>
      <c r="B39" s="95">
        <v>700000</v>
      </c>
      <c r="C39" s="95">
        <v>82507.56</v>
      </c>
      <c r="D39" s="95">
        <v>205424.58</v>
      </c>
      <c r="E39" s="95">
        <v>353352.76</v>
      </c>
      <c r="F39" s="95">
        <v>631267.71</v>
      </c>
      <c r="G39" s="95">
        <v>685828.18</v>
      </c>
      <c r="H39" s="95">
        <v>911144.92</v>
      </c>
      <c r="I39" s="95">
        <v>995236.97</v>
      </c>
      <c r="J39" s="95">
        <v>883921.87</v>
      </c>
      <c r="K39" s="7"/>
      <c r="L39" s="7"/>
      <c r="M39" s="7"/>
      <c r="N39" s="7"/>
      <c r="O39" s="91">
        <f t="shared" si="2"/>
        <v>4748684.55</v>
      </c>
    </row>
    <row r="40" spans="1:15" s="5" customFormat="1" ht="11.25" x14ac:dyDescent="0.2">
      <c r="A40" s="8" t="s">
        <v>35</v>
      </c>
      <c r="B40" s="95">
        <v>300000</v>
      </c>
      <c r="C40" s="95">
        <v>37863</v>
      </c>
      <c r="D40" s="95">
        <v>88113</v>
      </c>
      <c r="E40" s="95">
        <v>16265</v>
      </c>
      <c r="F40" s="95">
        <v>16420</v>
      </c>
      <c r="G40" s="95">
        <v>0</v>
      </c>
      <c r="H40" s="95">
        <v>0</v>
      </c>
      <c r="I40" s="95">
        <v>0</v>
      </c>
      <c r="J40" s="95">
        <v>0</v>
      </c>
      <c r="K40" s="7"/>
      <c r="L40" s="7"/>
      <c r="M40" s="7"/>
      <c r="N40" s="7"/>
      <c r="O40" s="91">
        <f t="shared" si="2"/>
        <v>158661</v>
      </c>
    </row>
    <row r="41" spans="1:15" s="5" customFormat="1" ht="11.25" x14ac:dyDescent="0.2">
      <c r="A41" s="8" t="s">
        <v>36</v>
      </c>
      <c r="B41" s="95">
        <v>250000</v>
      </c>
      <c r="C41" s="95">
        <v>14850</v>
      </c>
      <c r="D41" s="95">
        <v>23992</v>
      </c>
      <c r="E41" s="95">
        <v>16350</v>
      </c>
      <c r="F41" s="95">
        <v>24463.599999999999</v>
      </c>
      <c r="G41" s="95">
        <v>31182.75</v>
      </c>
      <c r="H41" s="95">
        <v>38421.43</v>
      </c>
      <c r="I41" s="95">
        <v>21578.57</v>
      </c>
      <c r="J41" s="95">
        <v>39377.040000000001</v>
      </c>
      <c r="K41" s="7"/>
      <c r="L41" s="7"/>
      <c r="M41" s="7"/>
      <c r="N41" s="7"/>
      <c r="O41" s="91">
        <f t="shared" si="2"/>
        <v>210215.39</v>
      </c>
    </row>
    <row r="42" spans="1:15" s="5" customFormat="1" ht="11.25" x14ac:dyDescent="0.2">
      <c r="A42" s="8" t="s">
        <v>37</v>
      </c>
      <c r="B42" s="95">
        <v>6000000</v>
      </c>
      <c r="C42" s="95">
        <v>1079636.22</v>
      </c>
      <c r="D42" s="95">
        <v>686831.43</v>
      </c>
      <c r="E42" s="95">
        <v>447499.89</v>
      </c>
      <c r="F42" s="95">
        <v>145002.64000000001</v>
      </c>
      <c r="G42" s="95">
        <v>149270</v>
      </c>
      <c r="H42" s="95">
        <v>211412</v>
      </c>
      <c r="I42" s="95">
        <v>692958</v>
      </c>
      <c r="J42" s="95">
        <v>521460</v>
      </c>
      <c r="K42" s="7"/>
      <c r="L42" s="7"/>
      <c r="M42" s="7"/>
      <c r="N42" s="7"/>
      <c r="O42" s="91">
        <f t="shared" si="2"/>
        <v>3934070.18</v>
      </c>
    </row>
    <row r="43" spans="1:15" s="5" customFormat="1" ht="11.25" x14ac:dyDescent="0.2">
      <c r="A43" s="8" t="s">
        <v>38</v>
      </c>
      <c r="B43" s="95">
        <v>300000</v>
      </c>
      <c r="C43" s="95">
        <v>0</v>
      </c>
      <c r="D43" s="95">
        <v>15870</v>
      </c>
      <c r="E43" s="95">
        <v>4858.26</v>
      </c>
      <c r="F43" s="95">
        <v>0</v>
      </c>
      <c r="G43" s="95">
        <v>0</v>
      </c>
      <c r="H43" s="95">
        <v>7110</v>
      </c>
      <c r="I43" s="95">
        <v>115120</v>
      </c>
      <c r="J43" s="95">
        <v>7314</v>
      </c>
      <c r="K43" s="7"/>
      <c r="L43" s="7"/>
      <c r="M43" s="7"/>
      <c r="N43" s="7"/>
      <c r="O43" s="91">
        <f t="shared" si="2"/>
        <v>150272.26</v>
      </c>
    </row>
    <row r="44" spans="1:15" s="5" customFormat="1" ht="11.25" x14ac:dyDescent="0.2">
      <c r="A44" s="8" t="s">
        <v>39</v>
      </c>
      <c r="B44" s="95">
        <v>1300000</v>
      </c>
      <c r="C44" s="95">
        <v>64332</v>
      </c>
      <c r="D44" s="95">
        <v>20194</v>
      </c>
      <c r="E44" s="95">
        <v>28254</v>
      </c>
      <c r="F44" s="95">
        <v>3842</v>
      </c>
      <c r="G44" s="95">
        <v>212310.92</v>
      </c>
      <c r="H44" s="95">
        <v>0</v>
      </c>
      <c r="I44" s="95">
        <v>29373</v>
      </c>
      <c r="J44" s="95">
        <v>119036.1</v>
      </c>
      <c r="K44" s="7"/>
      <c r="L44" s="7"/>
      <c r="M44" s="7"/>
      <c r="N44" s="7"/>
      <c r="O44" s="91">
        <f t="shared" si="2"/>
        <v>477342.02</v>
      </c>
    </row>
    <row r="45" spans="1:15" s="5" customFormat="1" ht="11.25" x14ac:dyDescent="0.2">
      <c r="A45" s="8" t="s">
        <v>40</v>
      </c>
      <c r="B45" s="95">
        <v>30000</v>
      </c>
      <c r="C45" s="95">
        <v>750</v>
      </c>
      <c r="D45" s="95">
        <v>750</v>
      </c>
      <c r="E45" s="95">
        <v>3750</v>
      </c>
      <c r="F45" s="95">
        <v>4500.32</v>
      </c>
      <c r="G45" s="95">
        <v>2500</v>
      </c>
      <c r="H45" s="95">
        <v>3500</v>
      </c>
      <c r="I45" s="95">
        <v>2000</v>
      </c>
      <c r="J45" s="95">
        <v>3000</v>
      </c>
      <c r="K45" s="7"/>
      <c r="L45" s="7"/>
      <c r="M45" s="7"/>
      <c r="N45" s="7"/>
      <c r="O45" s="91">
        <f t="shared" si="2"/>
        <v>20750.32</v>
      </c>
    </row>
    <row r="46" spans="1:15" s="5" customFormat="1" ht="11.25" x14ac:dyDescent="0.2">
      <c r="A46" s="8" t="s">
        <v>41</v>
      </c>
      <c r="B46" s="95">
        <v>200000</v>
      </c>
      <c r="C46" s="95">
        <v>0</v>
      </c>
      <c r="D46" s="95">
        <v>0</v>
      </c>
      <c r="E46" s="95">
        <v>0</v>
      </c>
      <c r="F46" s="95">
        <v>0</v>
      </c>
      <c r="G46" s="95">
        <v>0</v>
      </c>
      <c r="H46" s="95">
        <v>0</v>
      </c>
      <c r="I46" s="95">
        <v>0</v>
      </c>
      <c r="J46" s="95">
        <v>0</v>
      </c>
      <c r="K46" s="7"/>
      <c r="L46" s="7"/>
      <c r="M46" s="7"/>
      <c r="N46" s="7"/>
      <c r="O46" s="91">
        <f t="shared" si="2"/>
        <v>0</v>
      </c>
    </row>
    <row r="47" spans="1:15" s="5" customFormat="1" ht="11.25" x14ac:dyDescent="0.2">
      <c r="A47" s="8" t="s">
        <v>42</v>
      </c>
      <c r="B47" s="95">
        <v>4000000</v>
      </c>
      <c r="C47" s="95">
        <v>87386.96</v>
      </c>
      <c r="D47" s="95">
        <v>96520.49</v>
      </c>
      <c r="E47" s="95">
        <v>89561.8</v>
      </c>
      <c r="F47" s="95">
        <v>94032.03</v>
      </c>
      <c r="G47" s="95">
        <v>113571.58</v>
      </c>
      <c r="H47" s="95">
        <v>91918.57</v>
      </c>
      <c r="I47" s="95">
        <v>90750.54</v>
      </c>
      <c r="J47" s="95">
        <v>86393.85</v>
      </c>
      <c r="K47" s="7"/>
      <c r="L47" s="7"/>
      <c r="M47" s="7"/>
      <c r="N47" s="7"/>
      <c r="O47" s="91">
        <f t="shared" si="2"/>
        <v>750135.82000000007</v>
      </c>
    </row>
    <row r="48" spans="1:15" s="5" customFormat="1" ht="11.25" x14ac:dyDescent="0.2">
      <c r="A48" s="8" t="s">
        <v>43</v>
      </c>
      <c r="B48" s="95">
        <v>10000</v>
      </c>
      <c r="C48" s="95">
        <v>0</v>
      </c>
      <c r="D48" s="95">
        <v>0</v>
      </c>
      <c r="E48" s="95">
        <v>0</v>
      </c>
      <c r="F48" s="95">
        <v>0</v>
      </c>
      <c r="G48" s="95"/>
      <c r="H48" s="95">
        <v>0</v>
      </c>
      <c r="I48" s="95">
        <v>0</v>
      </c>
      <c r="J48" s="95">
        <v>0</v>
      </c>
      <c r="K48" s="7"/>
      <c r="L48" s="7"/>
      <c r="M48" s="7"/>
      <c r="N48" s="7"/>
      <c r="O48" s="91">
        <f t="shared" si="2"/>
        <v>0</v>
      </c>
    </row>
    <row r="49" spans="1:15" s="5" customFormat="1" ht="11.25" x14ac:dyDescent="0.2">
      <c r="A49" s="8" t="s">
        <v>83</v>
      </c>
      <c r="B49" s="95">
        <v>720000</v>
      </c>
      <c r="C49" s="95">
        <v>0</v>
      </c>
      <c r="D49" s="95">
        <v>144000</v>
      </c>
      <c r="E49" s="95">
        <v>0</v>
      </c>
      <c r="F49" s="95">
        <v>0</v>
      </c>
      <c r="G49" s="95">
        <v>144000</v>
      </c>
      <c r="H49" s="95">
        <v>0</v>
      </c>
      <c r="I49" s="95">
        <v>-8000</v>
      </c>
      <c r="J49" s="95">
        <v>0</v>
      </c>
      <c r="K49" s="7"/>
      <c r="L49" s="7"/>
      <c r="M49" s="7"/>
      <c r="N49" s="7"/>
      <c r="O49" s="91">
        <f t="shared" si="2"/>
        <v>280000</v>
      </c>
    </row>
    <row r="50" spans="1:15" s="5" customFormat="1" ht="11.25" x14ac:dyDescent="0.2">
      <c r="A50" s="8" t="s">
        <v>44</v>
      </c>
      <c r="B50" s="95">
        <v>30000</v>
      </c>
      <c r="C50" s="95">
        <v>1950</v>
      </c>
      <c r="D50" s="95">
        <v>0</v>
      </c>
      <c r="E50" s="95">
        <v>3900</v>
      </c>
      <c r="F50" s="95">
        <v>1950</v>
      </c>
      <c r="G50" s="95">
        <v>1950</v>
      </c>
      <c r="H50" s="95">
        <v>1950</v>
      </c>
      <c r="I50" s="95">
        <v>1950</v>
      </c>
      <c r="J50" s="95">
        <v>1950</v>
      </c>
      <c r="K50" s="7"/>
      <c r="L50" s="7"/>
      <c r="M50" s="7"/>
      <c r="N50" s="7"/>
      <c r="O50" s="91">
        <f t="shared" si="2"/>
        <v>15600</v>
      </c>
    </row>
    <row r="51" spans="1:15" s="5" customFormat="1" ht="11.25" x14ac:dyDescent="0.2">
      <c r="A51" s="71" t="s">
        <v>45</v>
      </c>
      <c r="B51" s="90">
        <v>132850000</v>
      </c>
      <c r="C51" s="90">
        <v>13439827.93</v>
      </c>
      <c r="D51" s="90">
        <v>9825160.6699999999</v>
      </c>
      <c r="E51" s="90">
        <v>9470027.4600000009</v>
      </c>
      <c r="F51" s="90">
        <v>15022947.99</v>
      </c>
      <c r="G51" s="90">
        <f>+G52+G57</f>
        <v>10979664.880000001</v>
      </c>
      <c r="H51" s="90">
        <f>+H52+H57</f>
        <v>12631893.07</v>
      </c>
      <c r="I51" s="90">
        <f>+I52+I57</f>
        <v>9742190.7300000004</v>
      </c>
      <c r="J51" s="90">
        <f>+J52+J57</f>
        <v>16626824.09</v>
      </c>
      <c r="K51" s="30"/>
      <c r="L51" s="30"/>
      <c r="M51" s="30"/>
      <c r="N51" s="30"/>
      <c r="O51" s="91">
        <f t="shared" si="2"/>
        <v>97738536.820000008</v>
      </c>
    </row>
    <row r="52" spans="1:15" s="5" customFormat="1" ht="11.25" x14ac:dyDescent="0.2">
      <c r="A52" s="73" t="s">
        <v>46</v>
      </c>
      <c r="B52" s="96">
        <f>+B53+B57</f>
        <v>132850000</v>
      </c>
      <c r="C52" s="96">
        <f>+C53</f>
        <v>3389972.07</v>
      </c>
      <c r="D52" s="96">
        <f t="shared" ref="D52:F52" si="5">+D53</f>
        <v>2659664.5499999998</v>
      </c>
      <c r="E52" s="96">
        <f t="shared" si="5"/>
        <v>5771063.2000000002</v>
      </c>
      <c r="F52" s="96">
        <f t="shared" si="5"/>
        <v>4521884.79</v>
      </c>
      <c r="G52" s="96">
        <f>+G53</f>
        <v>3854233.49</v>
      </c>
      <c r="H52" s="96">
        <f>+H53</f>
        <v>4253455.7799999993</v>
      </c>
      <c r="I52" s="96">
        <f>+I53</f>
        <v>2538501.48</v>
      </c>
      <c r="J52" s="96">
        <f>+J53</f>
        <v>3157344.37</v>
      </c>
      <c r="K52" s="97"/>
      <c r="L52" s="97"/>
      <c r="M52" s="97"/>
      <c r="N52" s="97"/>
      <c r="O52" s="91">
        <f t="shared" si="2"/>
        <v>30146119.730000004</v>
      </c>
    </row>
    <row r="53" spans="1:15" s="5" customFormat="1" ht="11.25" x14ac:dyDescent="0.2">
      <c r="A53" s="8" t="s">
        <v>47</v>
      </c>
      <c r="B53" s="95">
        <v>39100000</v>
      </c>
      <c r="C53" s="95">
        <f>SUM(C54:C56)</f>
        <v>3389972.07</v>
      </c>
      <c r="D53" s="95">
        <f t="shared" ref="D53:F53" si="6">SUM(D54:D56)</f>
        <v>2659664.5499999998</v>
      </c>
      <c r="E53" s="95">
        <f t="shared" si="6"/>
        <v>5771063.2000000002</v>
      </c>
      <c r="F53" s="95">
        <f t="shared" si="6"/>
        <v>4521884.79</v>
      </c>
      <c r="G53" s="95">
        <f>SUM(G54:G56)</f>
        <v>3854233.49</v>
      </c>
      <c r="H53" s="95">
        <f>SUM(H54:H56)</f>
        <v>4253455.7799999993</v>
      </c>
      <c r="I53" s="95">
        <f>SUM(I54:I56)</f>
        <v>2538501.48</v>
      </c>
      <c r="J53" s="95">
        <f>SUM(J54:J56)</f>
        <v>3157344.37</v>
      </c>
      <c r="K53" s="7"/>
      <c r="L53" s="7"/>
      <c r="M53" s="7"/>
      <c r="N53" s="7"/>
      <c r="O53" s="91">
        <f t="shared" si="2"/>
        <v>30146119.730000004</v>
      </c>
    </row>
    <row r="54" spans="1:15" s="5" customFormat="1" ht="11.25" x14ac:dyDescent="0.2">
      <c r="A54" s="8" t="s">
        <v>84</v>
      </c>
      <c r="B54" s="95">
        <v>0</v>
      </c>
      <c r="C54" s="95">
        <v>386187.1</v>
      </c>
      <c r="D54" s="95">
        <v>156834.67000000001</v>
      </c>
      <c r="E54" s="95">
        <v>4555562.13</v>
      </c>
      <c r="F54" s="95">
        <v>729672.28</v>
      </c>
      <c r="G54" s="95">
        <v>1116736.57</v>
      </c>
      <c r="H54" s="95">
        <v>2192393.19</v>
      </c>
      <c r="I54" s="95">
        <v>770033.69</v>
      </c>
      <c r="J54" s="95">
        <v>910865.6</v>
      </c>
      <c r="K54" s="7"/>
      <c r="L54" s="7"/>
      <c r="M54" s="7"/>
      <c r="N54" s="7"/>
      <c r="O54" s="91">
        <f t="shared" si="2"/>
        <v>10818285.23</v>
      </c>
    </row>
    <row r="55" spans="1:15" s="5" customFormat="1" ht="11.25" x14ac:dyDescent="0.2">
      <c r="A55" s="8" t="s">
        <v>85</v>
      </c>
      <c r="B55" s="95">
        <v>0</v>
      </c>
      <c r="C55" s="95">
        <v>86519.57</v>
      </c>
      <c r="D55" s="95">
        <v>651517.31999999995</v>
      </c>
      <c r="E55" s="95">
        <v>452934.36</v>
      </c>
      <c r="F55" s="95">
        <v>767847.04</v>
      </c>
      <c r="G55" s="95">
        <v>657145.94999999995</v>
      </c>
      <c r="H55" s="95">
        <v>113572.36</v>
      </c>
      <c r="I55" s="95">
        <v>96045.22</v>
      </c>
      <c r="J55" s="95">
        <v>618614.5</v>
      </c>
      <c r="K55" s="7"/>
      <c r="L55" s="7"/>
      <c r="M55" s="7"/>
      <c r="N55" s="7"/>
      <c r="O55" s="91">
        <f t="shared" si="2"/>
        <v>3444196.3200000003</v>
      </c>
    </row>
    <row r="56" spans="1:15" s="5" customFormat="1" ht="11.25" x14ac:dyDescent="0.2">
      <c r="A56" s="8" t="s">
        <v>86</v>
      </c>
      <c r="B56" s="95">
        <v>0</v>
      </c>
      <c r="C56" s="95">
        <v>2917265.4</v>
      </c>
      <c r="D56" s="95">
        <v>1851312.56</v>
      </c>
      <c r="E56" s="95">
        <v>762566.71</v>
      </c>
      <c r="F56" s="95">
        <v>3024365.47</v>
      </c>
      <c r="G56" s="95">
        <v>2080350.97</v>
      </c>
      <c r="H56" s="95">
        <v>1947490.23</v>
      </c>
      <c r="I56" s="95">
        <v>1672422.57</v>
      </c>
      <c r="J56" s="95">
        <v>1627864.27</v>
      </c>
      <c r="K56" s="7"/>
      <c r="L56" s="7"/>
      <c r="M56" s="7"/>
      <c r="N56" s="7"/>
      <c r="O56" s="91">
        <f t="shared" si="2"/>
        <v>15883638.180000002</v>
      </c>
    </row>
    <row r="57" spans="1:15" s="5" customFormat="1" ht="11.25" x14ac:dyDescent="0.2">
      <c r="A57" s="37" t="s">
        <v>87</v>
      </c>
      <c r="B57" s="96">
        <f>SUM(B58:B59)</f>
        <v>93750000</v>
      </c>
      <c r="C57" s="96">
        <f t="shared" ref="C57:J57" si="7">SUM(C58:C59)</f>
        <v>10049855.860000001</v>
      </c>
      <c r="D57" s="96">
        <f t="shared" si="7"/>
        <v>7165496.1200000001</v>
      </c>
      <c r="E57" s="96">
        <f t="shared" si="7"/>
        <v>3698964.26</v>
      </c>
      <c r="F57" s="96">
        <f t="shared" si="7"/>
        <v>10501063.200000001</v>
      </c>
      <c r="G57" s="96">
        <f t="shared" si="7"/>
        <v>7125431.3900000006</v>
      </c>
      <c r="H57" s="96">
        <f t="shared" si="7"/>
        <v>8378437.29</v>
      </c>
      <c r="I57" s="96">
        <f t="shared" si="7"/>
        <v>7203689.25</v>
      </c>
      <c r="J57" s="96">
        <f t="shared" si="7"/>
        <v>13469479.720000001</v>
      </c>
      <c r="K57" s="97"/>
      <c r="L57" s="97"/>
      <c r="M57" s="97"/>
      <c r="N57" s="97"/>
      <c r="O57" s="91">
        <f t="shared" si="2"/>
        <v>67592417.090000004</v>
      </c>
    </row>
    <row r="58" spans="1:15" s="5" customFormat="1" ht="11.25" x14ac:dyDescent="0.2">
      <c r="A58" s="8" t="s">
        <v>88</v>
      </c>
      <c r="B58" s="95">
        <v>87000000</v>
      </c>
      <c r="C58" s="95">
        <v>9360288.8900000006</v>
      </c>
      <c r="D58" s="95">
        <v>6818116.3300000001</v>
      </c>
      <c r="E58" s="95">
        <v>3253466.77</v>
      </c>
      <c r="F58" s="95">
        <v>9118823.1400000006</v>
      </c>
      <c r="G58" s="95">
        <v>6147973.1200000001</v>
      </c>
      <c r="H58" s="95">
        <v>7766619.3300000001</v>
      </c>
      <c r="I58" s="95">
        <v>6333904.3399999999</v>
      </c>
      <c r="J58" s="95">
        <v>13029320.800000001</v>
      </c>
      <c r="K58" s="7"/>
      <c r="L58" s="7"/>
      <c r="M58" s="7"/>
      <c r="N58" s="7"/>
      <c r="O58" s="91">
        <f t="shared" si="2"/>
        <v>61828512.719999999</v>
      </c>
    </row>
    <row r="59" spans="1:15" s="5" customFormat="1" ht="11.25" x14ac:dyDescent="0.2">
      <c r="A59" s="8" t="s">
        <v>89</v>
      </c>
      <c r="B59" s="95">
        <v>6750000</v>
      </c>
      <c r="C59" s="95">
        <v>689566.97</v>
      </c>
      <c r="D59" s="95">
        <v>347379.79</v>
      </c>
      <c r="E59" s="95">
        <v>445497.49</v>
      </c>
      <c r="F59" s="95">
        <v>1382240.06</v>
      </c>
      <c r="G59" s="95">
        <v>977458.27</v>
      </c>
      <c r="H59" s="95">
        <v>611817.96</v>
      </c>
      <c r="I59" s="95">
        <v>869784.91</v>
      </c>
      <c r="J59" s="95">
        <v>440158.92</v>
      </c>
      <c r="K59" s="7"/>
      <c r="L59" s="7"/>
      <c r="M59" s="7"/>
      <c r="N59" s="7"/>
      <c r="O59" s="91">
        <f t="shared" si="2"/>
        <v>5763904.3700000001</v>
      </c>
    </row>
    <row r="60" spans="1:15" s="5" customFormat="1" ht="11.25" x14ac:dyDescent="0.2">
      <c r="A60" s="71" t="s">
        <v>48</v>
      </c>
      <c r="B60" s="90">
        <v>0</v>
      </c>
      <c r="C60" s="90">
        <v>0</v>
      </c>
      <c r="D60" s="90">
        <v>0</v>
      </c>
      <c r="E60" s="90">
        <v>0</v>
      </c>
      <c r="F60" s="90">
        <v>0</v>
      </c>
      <c r="G60" s="90"/>
      <c r="H60" s="90">
        <v>0</v>
      </c>
      <c r="I60" s="90">
        <v>0</v>
      </c>
      <c r="J60" s="90"/>
      <c r="K60" s="30"/>
      <c r="L60" s="30"/>
      <c r="M60" s="30"/>
      <c r="N60" s="30"/>
      <c r="O60" s="91">
        <f t="shared" si="2"/>
        <v>0</v>
      </c>
    </row>
    <row r="61" spans="1:15" s="5" customFormat="1" ht="11.25" x14ac:dyDescent="0.2">
      <c r="A61" s="8" t="s">
        <v>49</v>
      </c>
      <c r="B61" s="95">
        <v>0</v>
      </c>
      <c r="C61" s="95">
        <v>0</v>
      </c>
      <c r="D61" s="95">
        <v>0</v>
      </c>
      <c r="E61" s="95">
        <v>0</v>
      </c>
      <c r="F61" s="95">
        <v>0</v>
      </c>
      <c r="G61" s="95">
        <v>0</v>
      </c>
      <c r="H61" s="95">
        <v>0</v>
      </c>
      <c r="I61" s="95"/>
      <c r="J61" s="95"/>
      <c r="K61" s="7"/>
      <c r="L61" s="7"/>
      <c r="M61" s="7"/>
      <c r="N61" s="7"/>
      <c r="O61" s="91">
        <f t="shared" si="2"/>
        <v>0</v>
      </c>
    </row>
    <row r="62" spans="1:15" s="5" customFormat="1" ht="11.25" x14ac:dyDescent="0.2">
      <c r="A62" s="71" t="s">
        <v>50</v>
      </c>
      <c r="B62" s="90">
        <f>+B63</f>
        <v>5000000</v>
      </c>
      <c r="C62" s="90">
        <f t="shared" ref="C62:J62" si="8">+C63</f>
        <v>28828</v>
      </c>
      <c r="D62" s="90">
        <f t="shared" si="8"/>
        <v>7658</v>
      </c>
      <c r="E62" s="90">
        <f t="shared" si="8"/>
        <v>190060.32</v>
      </c>
      <c r="F62" s="90">
        <f t="shared" si="8"/>
        <v>12309</v>
      </c>
      <c r="G62" s="90">
        <f t="shared" si="8"/>
        <v>1034203</v>
      </c>
      <c r="H62" s="90">
        <f t="shared" si="8"/>
        <v>12048</v>
      </c>
      <c r="I62" s="90">
        <f t="shared" si="8"/>
        <v>332253.09999999998</v>
      </c>
      <c r="J62" s="90">
        <f t="shared" si="8"/>
        <v>509009.1</v>
      </c>
      <c r="K62" s="30"/>
      <c r="L62" s="30"/>
      <c r="M62" s="30"/>
      <c r="N62" s="30"/>
      <c r="O62" s="91">
        <f>SUM(C62:N62)</f>
        <v>2126368.52</v>
      </c>
    </row>
    <row r="63" spans="1:15" s="5" customFormat="1" ht="11.25" x14ac:dyDescent="0.2">
      <c r="A63" s="8" t="s">
        <v>51</v>
      </c>
      <c r="B63" s="95">
        <f>SUM(B64:B69)</f>
        <v>5000000</v>
      </c>
      <c r="C63" s="95">
        <f>+C64</f>
        <v>28828</v>
      </c>
      <c r="D63" s="95">
        <f>+D64</f>
        <v>7658</v>
      </c>
      <c r="E63" s="95">
        <f>+E64</f>
        <v>190060.32</v>
      </c>
      <c r="F63" s="95">
        <f>+F64</f>
        <v>12309</v>
      </c>
      <c r="G63" s="95">
        <f>+G64+G70</f>
        <v>1034203</v>
      </c>
      <c r="H63" s="95">
        <f>+H64+H70</f>
        <v>12048</v>
      </c>
      <c r="I63" s="95">
        <f>+I64+I70</f>
        <v>332253.09999999998</v>
      </c>
      <c r="J63" s="95">
        <f>+J64+J70</f>
        <v>509009.1</v>
      </c>
      <c r="K63" s="7"/>
      <c r="L63" s="7"/>
      <c r="M63" s="7"/>
      <c r="N63" s="7"/>
      <c r="O63" s="91">
        <f t="shared" ref="O63:O70" si="9">SUM(C63:N63)</f>
        <v>2126368.52</v>
      </c>
    </row>
    <row r="64" spans="1:15" s="5" customFormat="1" ht="11.25" x14ac:dyDescent="0.2">
      <c r="A64" s="8" t="s">
        <v>90</v>
      </c>
      <c r="B64" s="95">
        <v>5000000</v>
      </c>
      <c r="C64" s="95">
        <v>28828</v>
      </c>
      <c r="D64" s="95">
        <v>7658</v>
      </c>
      <c r="E64" s="95">
        <v>190060.32</v>
      </c>
      <c r="F64" s="95">
        <v>12309</v>
      </c>
      <c r="G64" s="95">
        <f>+G65+G66+G67</f>
        <v>34203</v>
      </c>
      <c r="H64" s="95">
        <f>+H65+H66+H67</f>
        <v>12048</v>
      </c>
      <c r="I64" s="95">
        <v>332253.09999999998</v>
      </c>
      <c r="J64" s="95">
        <v>509009.1</v>
      </c>
      <c r="K64" s="7"/>
      <c r="L64" s="7"/>
      <c r="M64" s="7"/>
      <c r="N64" s="7"/>
      <c r="O64" s="91">
        <f t="shared" si="9"/>
        <v>1126368.52</v>
      </c>
    </row>
    <row r="65" spans="1:15" s="5" customFormat="1" ht="11.25" x14ac:dyDescent="0.2">
      <c r="A65" s="8" t="s">
        <v>91</v>
      </c>
      <c r="B65" s="95">
        <v>0</v>
      </c>
      <c r="C65" s="95">
        <v>20100</v>
      </c>
      <c r="D65" s="95">
        <v>0</v>
      </c>
      <c r="E65" s="95">
        <v>0</v>
      </c>
      <c r="F65" s="95">
        <v>0</v>
      </c>
      <c r="G65" s="95">
        <v>20645</v>
      </c>
      <c r="H65" s="95"/>
      <c r="I65" s="95">
        <v>20524.099999999999</v>
      </c>
      <c r="J65" s="95">
        <v>13656.1</v>
      </c>
      <c r="K65" s="7"/>
      <c r="L65" s="7"/>
      <c r="M65" s="7"/>
      <c r="N65" s="7"/>
      <c r="O65" s="91">
        <f t="shared" si="9"/>
        <v>74925.2</v>
      </c>
    </row>
    <row r="66" spans="1:15" s="5" customFormat="1" ht="11.25" x14ac:dyDescent="0.2">
      <c r="A66" s="8" t="s">
        <v>92</v>
      </c>
      <c r="B66" s="95">
        <v>0</v>
      </c>
      <c r="C66" s="95">
        <v>0</v>
      </c>
      <c r="D66" s="95">
        <v>0</v>
      </c>
      <c r="E66" s="95">
        <v>100000</v>
      </c>
      <c r="F66" s="95">
        <v>0</v>
      </c>
      <c r="G66" s="95">
        <v>0</v>
      </c>
      <c r="H66" s="95"/>
      <c r="I66" s="95"/>
      <c r="J66" s="95"/>
      <c r="K66" s="7"/>
      <c r="L66" s="7"/>
      <c r="M66" s="7"/>
      <c r="N66" s="7"/>
      <c r="O66" s="91">
        <f t="shared" si="9"/>
        <v>100000</v>
      </c>
    </row>
    <row r="67" spans="1:15" s="5" customFormat="1" ht="11.25" x14ac:dyDescent="0.2">
      <c r="A67" s="8" t="s">
        <v>93</v>
      </c>
      <c r="B67" s="95">
        <v>0</v>
      </c>
      <c r="C67" s="95">
        <v>8728</v>
      </c>
      <c r="D67" s="95">
        <v>7658</v>
      </c>
      <c r="E67" s="95">
        <v>9390</v>
      </c>
      <c r="F67" s="95">
        <v>12309</v>
      </c>
      <c r="G67" s="95">
        <v>13558</v>
      </c>
      <c r="H67" s="95">
        <v>12048</v>
      </c>
      <c r="I67" s="95">
        <v>11729</v>
      </c>
      <c r="J67" s="95">
        <v>17898</v>
      </c>
      <c r="K67" s="7"/>
      <c r="L67" s="7"/>
      <c r="M67" s="7"/>
      <c r="N67" s="7"/>
      <c r="O67" s="91">
        <f t="shared" si="9"/>
        <v>93318</v>
      </c>
    </row>
    <row r="68" spans="1:15" x14ac:dyDescent="0.2">
      <c r="A68" s="8" t="s">
        <v>52</v>
      </c>
      <c r="B68" s="98">
        <v>0</v>
      </c>
      <c r="C68" s="98">
        <v>0</v>
      </c>
      <c r="D68" s="98">
        <v>0</v>
      </c>
      <c r="E68" s="98">
        <v>39775.199999999997</v>
      </c>
      <c r="F68" s="98">
        <v>0</v>
      </c>
      <c r="G68" s="98"/>
      <c r="H68" s="98"/>
      <c r="I68" s="98"/>
      <c r="J68" s="98"/>
      <c r="K68" s="99"/>
      <c r="L68" s="99"/>
      <c r="M68" s="99"/>
      <c r="N68" s="99"/>
      <c r="O68" s="91">
        <f t="shared" si="9"/>
        <v>39775.199999999997</v>
      </c>
    </row>
    <row r="69" spans="1:15" x14ac:dyDescent="0.2">
      <c r="A69" s="8" t="s">
        <v>94</v>
      </c>
      <c r="B69" s="98">
        <v>0</v>
      </c>
      <c r="C69" s="98">
        <v>0</v>
      </c>
      <c r="D69" s="98">
        <v>0</v>
      </c>
      <c r="E69" s="98">
        <v>40895.120000000003</v>
      </c>
      <c r="F69" s="98">
        <v>0</v>
      </c>
      <c r="G69" s="98"/>
      <c r="H69" s="98"/>
      <c r="I69" s="98"/>
      <c r="J69" s="98"/>
      <c r="K69" s="99"/>
      <c r="L69" s="99"/>
      <c r="M69" s="99"/>
      <c r="N69" s="99"/>
      <c r="O69" s="91">
        <f t="shared" si="9"/>
        <v>40895.120000000003</v>
      </c>
    </row>
    <row r="70" spans="1:15" x14ac:dyDescent="0.2">
      <c r="A70" s="8" t="s">
        <v>193</v>
      </c>
      <c r="B70" s="98"/>
      <c r="C70" s="98"/>
      <c r="D70" s="98"/>
      <c r="E70" s="98"/>
      <c r="F70" s="98"/>
      <c r="G70" s="95">
        <v>1000000</v>
      </c>
      <c r="H70" s="98"/>
      <c r="I70" s="98"/>
      <c r="J70" s="98"/>
      <c r="K70" s="99"/>
      <c r="L70" s="99"/>
      <c r="M70" s="99"/>
      <c r="N70" s="99"/>
      <c r="O70" s="91">
        <f t="shared" si="9"/>
        <v>1000000</v>
      </c>
    </row>
    <row r="71" spans="1:15" x14ac:dyDescent="0.2">
      <c r="A71" s="74" t="s">
        <v>53</v>
      </c>
      <c r="B71" s="100">
        <f>+B8+B62</f>
        <v>260960000</v>
      </c>
      <c r="C71" s="100">
        <f t="shared" ref="C71:J71" si="10">+C8+C62</f>
        <v>23772909.469999999</v>
      </c>
      <c r="D71" s="100">
        <f t="shared" si="10"/>
        <v>18793225.229999997</v>
      </c>
      <c r="E71" s="100">
        <f t="shared" si="10"/>
        <v>19251801.420000002</v>
      </c>
      <c r="F71" s="100">
        <f t="shared" si="10"/>
        <v>25756313.939999998</v>
      </c>
      <c r="G71" s="100">
        <f t="shared" si="10"/>
        <v>22304043.149999999</v>
      </c>
      <c r="H71" s="100">
        <f t="shared" si="10"/>
        <v>24097960.020000003</v>
      </c>
      <c r="I71" s="100">
        <f t="shared" si="10"/>
        <v>19784186.130000003</v>
      </c>
      <c r="J71" s="100">
        <f t="shared" si="10"/>
        <v>29777822.350000001</v>
      </c>
      <c r="K71" s="101"/>
      <c r="L71" s="101"/>
      <c r="M71" s="101"/>
      <c r="N71" s="101"/>
      <c r="O71" s="91">
        <f t="shared" si="2"/>
        <v>183538261.71000001</v>
      </c>
    </row>
    <row r="72" spans="1:15" x14ac:dyDescent="0.2">
      <c r="A72" s="5"/>
    </row>
    <row r="73" spans="1:15" x14ac:dyDescent="0.2">
      <c r="A73" s="5"/>
    </row>
    <row r="74" spans="1:15" x14ac:dyDescent="0.2">
      <c r="A74" s="5"/>
    </row>
    <row r="75" spans="1:15" x14ac:dyDescent="0.2">
      <c r="A75" s="5"/>
    </row>
    <row r="76" spans="1:15" x14ac:dyDescent="0.2">
      <c r="A76" s="5"/>
    </row>
    <row r="77" spans="1:15" x14ac:dyDescent="0.2">
      <c r="A77" s="5"/>
    </row>
    <row r="78" spans="1:15" x14ac:dyDescent="0.2">
      <c r="A78" s="5"/>
    </row>
  </sheetData>
  <mergeCells count="1">
    <mergeCell ref="C1:E1"/>
  </mergeCells>
  <hyperlinks>
    <hyperlink ref="C1:E1" location="INDICE!A1" display="VOLVER INDICE"/>
  </hyperlinks>
  <pageMargins left="0.7" right="0.7" top="0.75" bottom="0.75" header="0.3" footer="0.3"/>
  <pageSetup paperSize="9" scale="66" fitToWidth="0" orientation="landscape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89999084444715716"/>
    <pageSetUpPr fitToPage="1"/>
  </sheetPr>
  <dimension ref="A1:Q119"/>
  <sheetViews>
    <sheetView zoomScale="82" zoomScaleNormal="82" workbookViewId="0">
      <selection activeCell="G1" sqref="G1:J1"/>
    </sheetView>
  </sheetViews>
  <sheetFormatPr defaultColWidth="16.42578125" defaultRowHeight="15" x14ac:dyDescent="0.25"/>
  <cols>
    <col min="1" max="1" width="47.7109375" bestFit="1" customWidth="1"/>
    <col min="2" max="2" width="19.28515625" customWidth="1"/>
    <col min="8" max="8" width="17.28515625" customWidth="1"/>
    <col min="9" max="9" width="15.85546875" customWidth="1"/>
    <col min="10" max="10" width="17.5703125" customWidth="1"/>
    <col min="11" max="14" width="8.42578125" customWidth="1"/>
    <col min="15" max="15" width="18.28515625" customWidth="1"/>
  </cols>
  <sheetData>
    <row r="1" spans="1:17" s="9" customFormat="1" ht="78" customHeight="1" x14ac:dyDescent="0.4">
      <c r="A1" s="119" t="s">
        <v>245</v>
      </c>
      <c r="G1" s="227" t="s">
        <v>150</v>
      </c>
      <c r="H1" s="227"/>
      <c r="I1" s="227"/>
      <c r="J1" s="227"/>
      <c r="K1"/>
    </row>
    <row r="2" spans="1:17" ht="15.75" thickBot="1" x14ac:dyDescent="0.3">
      <c r="A2" s="10" t="s">
        <v>54</v>
      </c>
      <c r="B2" s="17" t="s">
        <v>68</v>
      </c>
      <c r="C2" s="17" t="s">
        <v>69</v>
      </c>
      <c r="D2" s="17" t="s">
        <v>70</v>
      </c>
      <c r="E2" s="17" t="s">
        <v>71</v>
      </c>
      <c r="F2" s="17" t="s">
        <v>73</v>
      </c>
      <c r="G2" s="46" t="s">
        <v>74</v>
      </c>
      <c r="H2" s="46" t="s">
        <v>75</v>
      </c>
      <c r="I2" s="46" t="s">
        <v>76</v>
      </c>
      <c r="J2" s="46" t="s">
        <v>77</v>
      </c>
      <c r="K2" s="46" t="s">
        <v>189</v>
      </c>
      <c r="L2" s="46" t="s">
        <v>79</v>
      </c>
      <c r="M2" s="46" t="s">
        <v>80</v>
      </c>
      <c r="N2" s="46" t="s">
        <v>81</v>
      </c>
      <c r="O2" s="46" t="s">
        <v>188</v>
      </c>
    </row>
    <row r="3" spans="1:17" x14ac:dyDescent="0.25">
      <c r="G3" s="79"/>
      <c r="H3" s="79"/>
      <c r="I3" s="171"/>
    </row>
    <row r="4" spans="1:17" x14ac:dyDescent="0.25">
      <c r="A4" s="24" t="s">
        <v>55</v>
      </c>
      <c r="B4" s="25">
        <f>+B5+B42+B44+B58</f>
        <v>190870000</v>
      </c>
      <c r="C4" s="25">
        <f t="shared" ref="C4:N4" si="0">+C5+C42+C44</f>
        <v>10260968.17</v>
      </c>
      <c r="D4" s="25">
        <f t="shared" si="0"/>
        <v>13142320.229999999</v>
      </c>
      <c r="E4" s="25">
        <f t="shared" si="0"/>
        <v>14976118.510000002</v>
      </c>
      <c r="F4" s="25">
        <f t="shared" si="0"/>
        <v>15780008.98</v>
      </c>
      <c r="G4" s="25">
        <f t="shared" si="0"/>
        <v>15422990.369999999</v>
      </c>
      <c r="H4" s="25">
        <f t="shared" si="0"/>
        <v>20062402.660000004</v>
      </c>
      <c r="I4" s="25">
        <f t="shared" si="0"/>
        <v>15900888.979999997</v>
      </c>
      <c r="J4" s="25">
        <f t="shared" si="0"/>
        <v>17097142.369999997</v>
      </c>
      <c r="K4" s="25">
        <f t="shared" si="0"/>
        <v>0</v>
      </c>
      <c r="L4" s="25">
        <f t="shared" si="0"/>
        <v>0</v>
      </c>
      <c r="M4" s="25">
        <f t="shared" si="0"/>
        <v>0</v>
      </c>
      <c r="N4" s="25">
        <f t="shared" si="0"/>
        <v>0</v>
      </c>
      <c r="O4" s="25">
        <f>SUM(C4:N4)</f>
        <v>122642840.27000001</v>
      </c>
    </row>
    <row r="5" spans="1:17" x14ac:dyDescent="0.25">
      <c r="A5" s="13" t="s">
        <v>56</v>
      </c>
      <c r="B5" s="26">
        <f t="shared" ref="B5:N5" si="1">+B6+B39</f>
        <v>159630000</v>
      </c>
      <c r="C5" s="26">
        <f t="shared" si="1"/>
        <v>10152751.140000001</v>
      </c>
      <c r="D5" s="26">
        <f t="shared" si="1"/>
        <v>12999892.149999999</v>
      </c>
      <c r="E5" s="26">
        <f t="shared" si="1"/>
        <v>14678161.430000002</v>
      </c>
      <c r="F5" s="26">
        <f t="shared" si="1"/>
        <v>15501318.48</v>
      </c>
      <c r="G5" s="26">
        <f t="shared" si="1"/>
        <v>14951418.33</v>
      </c>
      <c r="H5" s="26">
        <f t="shared" si="1"/>
        <v>19608266.470000003</v>
      </c>
      <c r="I5" s="26">
        <f t="shared" si="1"/>
        <v>15486111.939999998</v>
      </c>
      <c r="J5" s="26">
        <f t="shared" si="1"/>
        <v>16711477.369999997</v>
      </c>
      <c r="K5" s="26">
        <f t="shared" si="1"/>
        <v>0</v>
      </c>
      <c r="L5" s="26">
        <f t="shared" si="1"/>
        <v>0</v>
      </c>
      <c r="M5" s="26">
        <f t="shared" si="1"/>
        <v>0</v>
      </c>
      <c r="N5" s="26">
        <f t="shared" si="1"/>
        <v>0</v>
      </c>
      <c r="O5" s="25">
        <f t="shared" ref="O5:O59" si="2">SUM(C5:N5)</f>
        <v>120089397.31</v>
      </c>
    </row>
    <row r="6" spans="1:17" x14ac:dyDescent="0.25">
      <c r="A6" s="27" t="s">
        <v>192</v>
      </c>
      <c r="B6" s="28">
        <f>+B7+B16+B24+B25+B26+B27+B29+B33+B34</f>
        <v>99500000</v>
      </c>
      <c r="C6" s="28">
        <f>+C7+C16+C24+C25+C26+C27+C29+C33+C34</f>
        <v>8164768.0900000008</v>
      </c>
      <c r="D6" s="28">
        <f>+D7+D16+D24+D25+D26+D27+D29+D33+D34</f>
        <v>8550906.6199999992</v>
      </c>
      <c r="E6" s="28">
        <f>+E7+E16+E24+E25+E26+E27+E29+E33+E34</f>
        <v>8887585.9400000013</v>
      </c>
      <c r="F6" s="28">
        <f>+F7+F16+F24+F25+F26+F27+F29+F33+F34</f>
        <v>8826747.0600000005</v>
      </c>
      <c r="G6" s="28">
        <f>+G7+G16+G24+G25+G26+G27+G33+G34+IG32+G29</f>
        <v>8917169.8100000005</v>
      </c>
      <c r="H6" s="28">
        <f>+H7+H16+H24+H25+H26+H27+H29+H33+H34+H28</f>
        <v>11679895.920000002</v>
      </c>
      <c r="I6" s="28">
        <f>+I7+I16+I24+I25+I26+I27+I29+I33+I34+I28</f>
        <v>9719466.8299999982</v>
      </c>
      <c r="J6" s="28">
        <f>+J7+J16+J24+J25+J26+J27+J29+J33+J34+J28</f>
        <v>10136858.799999999</v>
      </c>
      <c r="K6" s="28">
        <f t="shared" ref="K6:N6" si="3">+K7+K16+K24+K25+K26+K27+K29+K33+K34</f>
        <v>0</v>
      </c>
      <c r="L6" s="28">
        <f t="shared" si="3"/>
        <v>0</v>
      </c>
      <c r="M6" s="28">
        <f t="shared" si="3"/>
        <v>0</v>
      </c>
      <c r="N6" s="28">
        <f t="shared" si="3"/>
        <v>0</v>
      </c>
      <c r="O6" s="25">
        <f t="shared" si="2"/>
        <v>74883399.070000008</v>
      </c>
    </row>
    <row r="7" spans="1:17" x14ac:dyDescent="0.25">
      <c r="A7" s="14" t="s">
        <v>57</v>
      </c>
      <c r="B7" s="23">
        <f>+B8+B9+B15</f>
        <v>57240000</v>
      </c>
      <c r="C7" s="23">
        <f t="shared" ref="C7:N7" si="4">+C8+C9+C15</f>
        <v>4823961.4400000004</v>
      </c>
      <c r="D7" s="23">
        <f t="shared" si="4"/>
        <v>4683398.37</v>
      </c>
      <c r="E7" s="23">
        <f t="shared" si="4"/>
        <v>5293176.6800000006</v>
      </c>
      <c r="F7" s="23">
        <f t="shared" si="4"/>
        <v>5279484.87</v>
      </c>
      <c r="G7" s="23">
        <f t="shared" si="4"/>
        <v>5241935.45</v>
      </c>
      <c r="H7" s="23">
        <v>7861728.79</v>
      </c>
      <c r="I7" s="23">
        <f>+I8+I9+I15</f>
        <v>5808591.2799999993</v>
      </c>
      <c r="J7" s="23">
        <v>5752198.0199999996</v>
      </c>
      <c r="K7" s="23">
        <f t="shared" si="4"/>
        <v>0</v>
      </c>
      <c r="L7" s="23">
        <f t="shared" si="4"/>
        <v>0</v>
      </c>
      <c r="M7" s="23">
        <f t="shared" si="4"/>
        <v>0</v>
      </c>
      <c r="N7" s="23">
        <f t="shared" si="4"/>
        <v>0</v>
      </c>
      <c r="O7" s="25">
        <f t="shared" si="2"/>
        <v>44744474.900000006</v>
      </c>
      <c r="Q7" s="79"/>
    </row>
    <row r="8" spans="1:17" x14ac:dyDescent="0.25">
      <c r="A8" s="14" t="s">
        <v>58</v>
      </c>
      <c r="B8" s="23">
        <v>30000000</v>
      </c>
      <c r="C8" s="23">
        <v>2679402.91</v>
      </c>
      <c r="D8" s="23">
        <v>2669861.4900000002</v>
      </c>
      <c r="E8" s="23">
        <v>2998286.99</v>
      </c>
      <c r="F8" s="23">
        <v>2978329.01</v>
      </c>
      <c r="G8" s="23">
        <v>2954241.9</v>
      </c>
      <c r="H8" s="23">
        <v>2957661.24</v>
      </c>
      <c r="I8" s="23">
        <v>3288403.48</v>
      </c>
      <c r="J8" s="23">
        <v>3294401.52</v>
      </c>
      <c r="K8" s="23"/>
      <c r="L8" s="23"/>
      <c r="M8" s="23"/>
      <c r="N8" s="23"/>
      <c r="O8" s="25">
        <f t="shared" si="2"/>
        <v>23820588.539999999</v>
      </c>
    </row>
    <row r="9" spans="1:17" x14ac:dyDescent="0.25">
      <c r="A9" s="14" t="s">
        <v>59</v>
      </c>
      <c r="B9" s="23">
        <f>SUM(B10:B14)</f>
        <v>22840000</v>
      </c>
      <c r="C9" s="23">
        <f t="shared" ref="C9:F9" si="5">SUM(C10:C14)</f>
        <v>2144558.5300000003</v>
      </c>
      <c r="D9" s="23">
        <f t="shared" si="5"/>
        <v>2013536.88</v>
      </c>
      <c r="E9" s="23">
        <f t="shared" si="5"/>
        <v>2288615.08</v>
      </c>
      <c r="F9" s="23">
        <f t="shared" si="5"/>
        <v>2301155.8600000003</v>
      </c>
      <c r="G9" s="23">
        <v>2270477.61</v>
      </c>
      <c r="H9" s="23">
        <f>SUM(H10:H14)</f>
        <v>2242298.6600000006</v>
      </c>
      <c r="I9" s="23">
        <v>2518983.87</v>
      </c>
      <c r="J9" s="23">
        <v>2456988.5</v>
      </c>
      <c r="K9" s="23"/>
      <c r="L9" s="23"/>
      <c r="M9" s="23"/>
      <c r="N9" s="23"/>
      <c r="O9" s="25">
        <f t="shared" si="2"/>
        <v>18236614.990000002</v>
      </c>
    </row>
    <row r="10" spans="1:17" x14ac:dyDescent="0.25">
      <c r="A10" s="14" t="s">
        <v>60</v>
      </c>
      <c r="B10" s="23">
        <v>13980000</v>
      </c>
      <c r="C10" s="23">
        <v>1174147.6000000001</v>
      </c>
      <c r="D10" s="23">
        <v>1178818.32</v>
      </c>
      <c r="E10" s="23">
        <v>1328797.07</v>
      </c>
      <c r="F10" s="23">
        <v>1352391.1</v>
      </c>
      <c r="G10" s="23">
        <v>1330534.6399999999</v>
      </c>
      <c r="H10" s="23">
        <v>1314811.0900000001</v>
      </c>
      <c r="I10" s="23">
        <v>1495622.62</v>
      </c>
      <c r="J10" s="23">
        <v>1499791.33</v>
      </c>
      <c r="K10" s="23"/>
      <c r="L10" s="23"/>
      <c r="M10" s="23"/>
      <c r="N10" s="23"/>
      <c r="O10" s="25">
        <f t="shared" si="2"/>
        <v>10674913.77</v>
      </c>
      <c r="Q10" s="79"/>
    </row>
    <row r="11" spans="1:17" x14ac:dyDescent="0.25">
      <c r="A11" s="14" t="s">
        <v>61</v>
      </c>
      <c r="B11" s="23">
        <v>1950000</v>
      </c>
      <c r="C11" s="23">
        <v>201492.18</v>
      </c>
      <c r="D11" s="23">
        <v>198381.57</v>
      </c>
      <c r="E11" s="23">
        <v>221938.44</v>
      </c>
      <c r="F11" s="23">
        <v>220430.39</v>
      </c>
      <c r="G11" s="23">
        <v>217952.18</v>
      </c>
      <c r="H11" s="23">
        <v>216191.35999999999</v>
      </c>
      <c r="I11" s="23">
        <v>244518.37</v>
      </c>
      <c r="J11" s="23">
        <v>243400.16</v>
      </c>
      <c r="K11" s="23"/>
      <c r="L11" s="23"/>
      <c r="M11" s="23"/>
      <c r="N11" s="23"/>
      <c r="O11" s="25">
        <f t="shared" si="2"/>
        <v>1764304.6500000001</v>
      </c>
    </row>
    <row r="12" spans="1:17" x14ac:dyDescent="0.25">
      <c r="A12" s="14" t="s">
        <v>62</v>
      </c>
      <c r="B12" s="23">
        <v>2500000</v>
      </c>
      <c r="C12" s="23">
        <v>331428.27</v>
      </c>
      <c r="D12" s="23">
        <v>188535.17</v>
      </c>
      <c r="E12" s="23">
        <v>214923</v>
      </c>
      <c r="F12" s="23">
        <v>214923</v>
      </c>
      <c r="G12" s="23">
        <v>214923</v>
      </c>
      <c r="H12" s="23">
        <v>208625</v>
      </c>
      <c r="I12" s="23">
        <v>221527</v>
      </c>
      <c r="J12" s="23">
        <v>221527</v>
      </c>
      <c r="K12" s="23"/>
      <c r="L12" s="23"/>
      <c r="M12" s="23"/>
      <c r="N12" s="23"/>
      <c r="O12" s="25">
        <f t="shared" si="2"/>
        <v>1816411.44</v>
      </c>
    </row>
    <row r="13" spans="1:17" x14ac:dyDescent="0.25">
      <c r="A13" s="14" t="s">
        <v>95</v>
      </c>
      <c r="B13" s="23">
        <v>3950000</v>
      </c>
      <c r="C13" s="23">
        <v>376278.81</v>
      </c>
      <c r="D13" s="23">
        <v>386228.38</v>
      </c>
      <c r="E13" s="23">
        <v>453928.98</v>
      </c>
      <c r="F13" s="23">
        <v>444348.43</v>
      </c>
      <c r="G13" s="23">
        <v>438374.34</v>
      </c>
      <c r="H13" s="23">
        <v>434971.49</v>
      </c>
      <c r="I13" s="23">
        <v>480829.11</v>
      </c>
      <c r="J13" s="23">
        <v>414246.7</v>
      </c>
      <c r="K13" s="23"/>
      <c r="L13" s="23"/>
      <c r="M13" s="23"/>
      <c r="N13" s="23"/>
      <c r="O13" s="25">
        <f t="shared" si="2"/>
        <v>3429206.2399999998</v>
      </c>
    </row>
    <row r="14" spans="1:17" x14ac:dyDescent="0.25">
      <c r="A14" s="14" t="s">
        <v>63</v>
      </c>
      <c r="B14" s="23">
        <v>460000</v>
      </c>
      <c r="C14" s="23">
        <v>61211.67</v>
      </c>
      <c r="D14" s="23">
        <v>61573.440000000002</v>
      </c>
      <c r="E14" s="23">
        <v>69027.59</v>
      </c>
      <c r="F14" s="23">
        <v>69062.94</v>
      </c>
      <c r="G14" s="23">
        <v>68693.45</v>
      </c>
      <c r="H14" s="23">
        <v>67699.72</v>
      </c>
      <c r="I14" s="23">
        <v>76486.77</v>
      </c>
      <c r="J14" s="23">
        <v>78023.31</v>
      </c>
      <c r="K14" s="23"/>
      <c r="L14" s="23"/>
      <c r="M14" s="23"/>
      <c r="N14" s="23"/>
      <c r="O14" s="25">
        <f t="shared" si="2"/>
        <v>551778.89000000013</v>
      </c>
    </row>
    <row r="15" spans="1:17" x14ac:dyDescent="0.25">
      <c r="A15" s="22" t="s">
        <v>96</v>
      </c>
      <c r="B15" s="23">
        <v>4400000</v>
      </c>
      <c r="C15" s="23">
        <v>0</v>
      </c>
      <c r="D15" s="23">
        <v>0</v>
      </c>
      <c r="E15" s="23">
        <v>6274.61</v>
      </c>
      <c r="F15" s="23">
        <v>0</v>
      </c>
      <c r="G15" s="23">
        <v>17215.939999999999</v>
      </c>
      <c r="H15" s="23">
        <v>2660752.89</v>
      </c>
      <c r="I15" s="23">
        <v>1203.93</v>
      </c>
      <c r="J15" s="23">
        <v>0</v>
      </c>
      <c r="K15" s="23"/>
      <c r="L15" s="23"/>
      <c r="M15" s="23"/>
      <c r="N15" s="23"/>
      <c r="O15" s="25">
        <f t="shared" si="2"/>
        <v>2685447.37</v>
      </c>
    </row>
    <row r="16" spans="1:17" x14ac:dyDescent="0.25">
      <c r="A16" s="14" t="s">
        <v>97</v>
      </c>
      <c r="B16" s="23">
        <f>+B17+B18+B23</f>
        <v>6360000</v>
      </c>
      <c r="C16" s="23">
        <f t="shared" ref="C16:N16" si="6">+C17+C18+C23</f>
        <v>317333.52999999997</v>
      </c>
      <c r="D16" s="23">
        <f t="shared" si="6"/>
        <v>309040.28000000003</v>
      </c>
      <c r="E16" s="23">
        <f t="shared" si="6"/>
        <v>354177.87</v>
      </c>
      <c r="F16" s="23">
        <f t="shared" si="6"/>
        <v>343497.06999999995</v>
      </c>
      <c r="G16" s="23">
        <f t="shared" si="6"/>
        <v>335600.36</v>
      </c>
      <c r="H16" s="23">
        <f t="shared" si="6"/>
        <v>529049.51</v>
      </c>
      <c r="I16" s="23">
        <f t="shared" si="6"/>
        <v>386742.6</v>
      </c>
      <c r="J16" s="23">
        <v>388384.28</v>
      </c>
      <c r="K16" s="23">
        <f t="shared" si="6"/>
        <v>0</v>
      </c>
      <c r="L16" s="23">
        <f t="shared" si="6"/>
        <v>0</v>
      </c>
      <c r="M16" s="23">
        <f t="shared" si="6"/>
        <v>0</v>
      </c>
      <c r="N16" s="23">
        <f t="shared" si="6"/>
        <v>0</v>
      </c>
      <c r="O16" s="25">
        <f t="shared" si="2"/>
        <v>2963825.5</v>
      </c>
    </row>
    <row r="17" spans="1:15" x14ac:dyDescent="0.25">
      <c r="A17" s="14" t="s">
        <v>98</v>
      </c>
      <c r="B17" s="23">
        <v>5165000</v>
      </c>
      <c r="C17" s="23">
        <v>249867.74</v>
      </c>
      <c r="D17" s="23">
        <v>242172.63</v>
      </c>
      <c r="E17" s="23">
        <v>277576.40000000002</v>
      </c>
      <c r="F17" s="23">
        <v>263840.40999999997</v>
      </c>
      <c r="G17" s="23">
        <v>258345.66</v>
      </c>
      <c r="H17" s="23">
        <v>271250.78000000003</v>
      </c>
      <c r="I17" s="23">
        <v>295635.44</v>
      </c>
      <c r="J17" s="23">
        <v>308890</v>
      </c>
      <c r="K17" s="23"/>
      <c r="L17" s="23"/>
      <c r="M17" s="23"/>
      <c r="N17" s="23"/>
      <c r="O17" s="25">
        <f t="shared" si="2"/>
        <v>2167579.0599999996</v>
      </c>
    </row>
    <row r="18" spans="1:15" x14ac:dyDescent="0.25">
      <c r="A18" s="14" t="s">
        <v>99</v>
      </c>
      <c r="B18" s="23">
        <f>SUM(B19:B22)</f>
        <v>695000</v>
      </c>
      <c r="C18" s="23">
        <f t="shared" ref="C18:F18" si="7">SUM(C19:C22)</f>
        <v>66802.459999999992</v>
      </c>
      <c r="D18" s="23">
        <f t="shared" si="7"/>
        <v>66867.649999999994</v>
      </c>
      <c r="E18" s="23">
        <f t="shared" si="7"/>
        <v>74639.3</v>
      </c>
      <c r="F18" s="23">
        <f t="shared" si="7"/>
        <v>78461.3</v>
      </c>
      <c r="G18" s="23">
        <v>77254.7</v>
      </c>
      <c r="H18" s="23">
        <v>88902.7</v>
      </c>
      <c r="I18" s="23">
        <v>91107.16</v>
      </c>
      <c r="J18" s="23">
        <v>79494.28</v>
      </c>
      <c r="K18" s="23"/>
      <c r="L18" s="23"/>
      <c r="M18" s="23"/>
      <c r="N18" s="23"/>
      <c r="O18" s="25">
        <f t="shared" si="2"/>
        <v>623529.55000000005</v>
      </c>
    </row>
    <row r="19" spans="1:15" x14ac:dyDescent="0.25">
      <c r="A19" s="14" t="s">
        <v>100</v>
      </c>
      <c r="B19" s="23">
        <v>350000</v>
      </c>
      <c r="C19" s="23">
        <v>7356.93</v>
      </c>
      <c r="D19" s="23">
        <v>7716.12</v>
      </c>
      <c r="E19" s="23">
        <v>9555</v>
      </c>
      <c r="F19" s="23">
        <v>12285</v>
      </c>
      <c r="G19" s="23">
        <v>12898.4</v>
      </c>
      <c r="H19" s="23">
        <v>13808.4</v>
      </c>
      <c r="I19" s="23">
        <v>16733.12</v>
      </c>
      <c r="J19" s="23">
        <v>16733.12</v>
      </c>
      <c r="K19" s="23"/>
      <c r="L19" s="23"/>
      <c r="M19" s="23"/>
      <c r="N19" s="23"/>
      <c r="O19" s="25">
        <f t="shared" si="2"/>
        <v>97086.09</v>
      </c>
    </row>
    <row r="20" spans="1:15" x14ac:dyDescent="0.25">
      <c r="A20" s="14" t="s">
        <v>101</v>
      </c>
      <c r="B20" s="23">
        <v>220000</v>
      </c>
      <c r="C20" s="23">
        <v>22925.79</v>
      </c>
      <c r="D20" s="23">
        <v>21482.37</v>
      </c>
      <c r="E20" s="23">
        <v>23960.25</v>
      </c>
      <c r="F20" s="23">
        <v>23960.25</v>
      </c>
      <c r="G20" s="23">
        <v>23960.25</v>
      </c>
      <c r="H20" s="23">
        <v>23960.25</v>
      </c>
      <c r="I20" s="23">
        <v>26581.69</v>
      </c>
      <c r="J20" s="23">
        <v>27481.37</v>
      </c>
      <c r="K20" s="23"/>
      <c r="L20" s="23"/>
      <c r="M20" s="23"/>
      <c r="N20" s="23"/>
      <c r="O20" s="25">
        <f t="shared" si="2"/>
        <v>194312.22</v>
      </c>
    </row>
    <row r="21" spans="1:15" x14ac:dyDescent="0.25">
      <c r="A21" s="14" t="s">
        <v>102</v>
      </c>
      <c r="B21" s="23">
        <v>20000</v>
      </c>
      <c r="C21" s="23">
        <v>304.35000000000002</v>
      </c>
      <c r="D21" s="23">
        <v>336.28</v>
      </c>
      <c r="E21" s="23">
        <v>382.8</v>
      </c>
      <c r="F21" s="23">
        <v>382.8</v>
      </c>
      <c r="G21" s="23">
        <v>382.8</v>
      </c>
      <c r="H21" s="23">
        <v>382.8</v>
      </c>
      <c r="I21" s="23">
        <v>486.55</v>
      </c>
      <c r="J21" s="23">
        <v>552.29999999999995</v>
      </c>
      <c r="K21" s="23"/>
      <c r="L21" s="23"/>
      <c r="M21" s="23"/>
      <c r="N21" s="23"/>
      <c r="O21" s="25">
        <f t="shared" si="2"/>
        <v>3210.6800000000003</v>
      </c>
    </row>
    <row r="22" spans="1:15" x14ac:dyDescent="0.25">
      <c r="A22" s="14" t="s">
        <v>103</v>
      </c>
      <c r="B22" s="23">
        <v>105000</v>
      </c>
      <c r="C22" s="23">
        <v>36215.39</v>
      </c>
      <c r="D22" s="23">
        <v>37332.879999999997</v>
      </c>
      <c r="E22" s="23">
        <v>40741.25</v>
      </c>
      <c r="F22" s="23">
        <v>41833.25</v>
      </c>
      <c r="G22" s="23">
        <v>40013.25</v>
      </c>
      <c r="H22" s="23">
        <v>50751.25</v>
      </c>
      <c r="I22" s="23">
        <v>47305.8</v>
      </c>
      <c r="J22" s="23">
        <v>34727.49</v>
      </c>
      <c r="K22" s="23"/>
      <c r="L22" s="23"/>
      <c r="M22" s="23"/>
      <c r="N22" s="23"/>
      <c r="O22" s="25">
        <f t="shared" si="2"/>
        <v>328920.56</v>
      </c>
    </row>
    <row r="23" spans="1:15" x14ac:dyDescent="0.25">
      <c r="A23" s="14" t="s">
        <v>104</v>
      </c>
      <c r="B23" s="23">
        <v>500000</v>
      </c>
      <c r="C23" s="23">
        <v>663.33</v>
      </c>
      <c r="D23" s="23">
        <v>0</v>
      </c>
      <c r="E23" s="23">
        <v>1962.17</v>
      </c>
      <c r="F23" s="23">
        <v>1195.3599999999999</v>
      </c>
      <c r="G23" s="23">
        <v>0</v>
      </c>
      <c r="H23" s="23">
        <v>168896.03</v>
      </c>
      <c r="I23" s="23">
        <v>0</v>
      </c>
      <c r="J23" s="23">
        <v>0</v>
      </c>
      <c r="K23" s="23"/>
      <c r="L23" s="23"/>
      <c r="M23" s="23"/>
      <c r="N23" s="23"/>
      <c r="O23" s="25">
        <f t="shared" si="2"/>
        <v>172716.88999999998</v>
      </c>
    </row>
    <row r="24" spans="1:15" x14ac:dyDescent="0.25">
      <c r="A24" s="14" t="s">
        <v>105</v>
      </c>
      <c r="B24" s="23">
        <v>5000000</v>
      </c>
      <c r="C24" s="23">
        <v>672309.2</v>
      </c>
      <c r="D24" s="23">
        <v>633264.4</v>
      </c>
      <c r="E24" s="23">
        <v>555361</v>
      </c>
      <c r="F24" s="23">
        <v>545164</v>
      </c>
      <c r="G24" s="23">
        <v>549847</v>
      </c>
      <c r="H24" s="23">
        <v>543753</v>
      </c>
      <c r="I24" s="23">
        <v>488000</v>
      </c>
      <c r="J24" s="23">
        <v>504688</v>
      </c>
      <c r="K24" s="23"/>
      <c r="L24" s="23"/>
      <c r="M24" s="23"/>
      <c r="N24" s="23"/>
      <c r="O24" s="25">
        <f t="shared" si="2"/>
        <v>4492386.5999999996</v>
      </c>
    </row>
    <row r="25" spans="1:15" x14ac:dyDescent="0.25">
      <c r="A25" s="14" t="s">
        <v>106</v>
      </c>
      <c r="B25" s="23">
        <v>5500000</v>
      </c>
      <c r="C25" s="23">
        <v>515182.35</v>
      </c>
      <c r="D25" s="23">
        <v>527327.35</v>
      </c>
      <c r="E25" s="23">
        <v>603296.49</v>
      </c>
      <c r="F25" s="23">
        <v>535968.44999999995</v>
      </c>
      <c r="G25" s="23">
        <v>572365.43000000005</v>
      </c>
      <c r="H25" s="23">
        <v>552173.51</v>
      </c>
      <c r="I25" s="23">
        <v>608370.81999999995</v>
      </c>
      <c r="J25" s="23">
        <v>712005.68</v>
      </c>
      <c r="K25" s="23"/>
      <c r="L25" s="23"/>
      <c r="M25" s="23"/>
      <c r="N25" s="23"/>
      <c r="O25" s="25">
        <f t="shared" si="2"/>
        <v>4626690.08</v>
      </c>
    </row>
    <row r="26" spans="1:15" x14ac:dyDescent="0.25">
      <c r="A26" s="14" t="s">
        <v>107</v>
      </c>
      <c r="B26" s="23">
        <v>100000</v>
      </c>
      <c r="C26" s="23">
        <v>0</v>
      </c>
      <c r="D26" s="23">
        <v>0</v>
      </c>
      <c r="E26" s="23">
        <v>0</v>
      </c>
      <c r="F26" s="23">
        <v>0</v>
      </c>
      <c r="G26" s="23">
        <v>0</v>
      </c>
      <c r="H26" s="23">
        <v>0</v>
      </c>
      <c r="I26" s="23">
        <v>0</v>
      </c>
      <c r="J26" s="23">
        <v>0</v>
      </c>
      <c r="K26" s="23"/>
      <c r="L26" s="23"/>
      <c r="M26" s="23"/>
      <c r="N26" s="23"/>
      <c r="O26" s="25">
        <f t="shared" si="2"/>
        <v>0</v>
      </c>
    </row>
    <row r="27" spans="1:15" x14ac:dyDescent="0.25">
      <c r="A27" s="14" t="s">
        <v>108</v>
      </c>
      <c r="B27" s="23">
        <v>1320000</v>
      </c>
      <c r="C27" s="23">
        <v>145439.1</v>
      </c>
      <c r="D27" s="23">
        <v>136739.21</v>
      </c>
      <c r="E27" s="23">
        <v>155880.42000000001</v>
      </c>
      <c r="F27" s="23">
        <v>311759.7</v>
      </c>
      <c r="G27" s="23">
        <v>338761.25</v>
      </c>
      <c r="H27" s="23">
        <v>340105.46</v>
      </c>
      <c r="I27" s="23">
        <v>352308.5</v>
      </c>
      <c r="J27" s="23">
        <v>352308.88</v>
      </c>
      <c r="K27" s="23"/>
      <c r="L27" s="23"/>
      <c r="M27" s="23"/>
      <c r="N27" s="23"/>
      <c r="O27" s="25">
        <f t="shared" si="2"/>
        <v>2133302.52</v>
      </c>
    </row>
    <row r="28" spans="1:15" x14ac:dyDescent="0.25">
      <c r="A28" s="14" t="s">
        <v>194</v>
      </c>
      <c r="B28" s="23"/>
      <c r="C28" s="23"/>
      <c r="D28" s="23"/>
      <c r="E28" s="23"/>
      <c r="F28" s="23"/>
      <c r="G28" s="23">
        <v>27000</v>
      </c>
      <c r="H28" s="23">
        <v>35500</v>
      </c>
      <c r="I28" s="23">
        <v>75500</v>
      </c>
      <c r="J28" s="23">
        <v>83000</v>
      </c>
      <c r="K28" s="23"/>
      <c r="L28" s="23"/>
      <c r="M28" s="23"/>
      <c r="N28" s="23"/>
      <c r="O28" s="25">
        <f t="shared" si="2"/>
        <v>221000</v>
      </c>
    </row>
    <row r="29" spans="1:15" x14ac:dyDescent="0.25">
      <c r="A29" s="14" t="s">
        <v>109</v>
      </c>
      <c r="B29" s="23">
        <v>9020000</v>
      </c>
      <c r="C29" s="23">
        <v>623368.87</v>
      </c>
      <c r="D29" s="23">
        <v>723360.06</v>
      </c>
      <c r="E29" s="23">
        <v>736701.3</v>
      </c>
      <c r="F29" s="23">
        <v>609794.15</v>
      </c>
      <c r="G29" s="23">
        <v>580126.84</v>
      </c>
      <c r="H29" s="23">
        <v>489306.57</v>
      </c>
      <c r="I29" s="23">
        <v>586741.75</v>
      </c>
      <c r="J29" s="23">
        <v>589437.42000000004</v>
      </c>
      <c r="K29" s="23"/>
      <c r="L29" s="23"/>
      <c r="M29" s="23"/>
      <c r="N29" s="23"/>
      <c r="O29" s="25">
        <f t="shared" si="2"/>
        <v>4938836.96</v>
      </c>
    </row>
    <row r="30" spans="1:15" x14ac:dyDescent="0.25">
      <c r="A30" s="14" t="s">
        <v>110</v>
      </c>
      <c r="B30" s="23">
        <v>6820000</v>
      </c>
      <c r="C30" s="23">
        <v>559000</v>
      </c>
      <c r="D30" s="23">
        <v>519000</v>
      </c>
      <c r="E30" s="23">
        <v>509050</v>
      </c>
      <c r="F30" s="23">
        <v>503100</v>
      </c>
      <c r="G30" s="23">
        <v>493400</v>
      </c>
      <c r="H30" s="23">
        <v>484731.87</v>
      </c>
      <c r="I30" s="23">
        <v>468800</v>
      </c>
      <c r="J30" s="23">
        <v>479900</v>
      </c>
      <c r="K30" s="23"/>
      <c r="L30" s="23"/>
      <c r="M30" s="23"/>
      <c r="N30" s="23"/>
      <c r="O30" s="25">
        <f t="shared" si="2"/>
        <v>4016981.87</v>
      </c>
    </row>
    <row r="31" spans="1:15" x14ac:dyDescent="0.25">
      <c r="A31" s="14" t="s">
        <v>111</v>
      </c>
      <c r="B31" s="23">
        <v>500000</v>
      </c>
      <c r="C31" s="23">
        <v>0</v>
      </c>
      <c r="D31" s="23">
        <v>0</v>
      </c>
      <c r="E31" s="23">
        <v>0</v>
      </c>
      <c r="F31" s="23">
        <v>0</v>
      </c>
      <c r="G31" s="23"/>
      <c r="H31" s="23">
        <v>0</v>
      </c>
      <c r="I31" s="23">
        <v>0</v>
      </c>
      <c r="J31" s="23">
        <v>6783.3</v>
      </c>
      <c r="K31" s="23"/>
      <c r="L31" s="23"/>
      <c r="M31" s="23"/>
      <c r="N31" s="23"/>
      <c r="O31" s="25">
        <f t="shared" si="2"/>
        <v>6783.3</v>
      </c>
    </row>
    <row r="32" spans="1:15" x14ac:dyDescent="0.25">
      <c r="A32" s="14" t="s">
        <v>112</v>
      </c>
      <c r="B32" s="23">
        <v>1700000</v>
      </c>
      <c r="C32" s="23">
        <v>64368.87</v>
      </c>
      <c r="D32" s="23">
        <v>204360.06</v>
      </c>
      <c r="E32" s="23">
        <v>227651.3</v>
      </c>
      <c r="F32" s="23">
        <v>106694.15</v>
      </c>
      <c r="G32" s="23">
        <v>86726.84</v>
      </c>
      <c r="H32" s="23">
        <v>4574.7</v>
      </c>
      <c r="I32" s="23">
        <v>117941.75</v>
      </c>
      <c r="J32" s="23">
        <v>102484.12</v>
      </c>
      <c r="K32" s="23"/>
      <c r="L32" s="23"/>
      <c r="M32" s="23"/>
      <c r="N32" s="23"/>
      <c r="O32" s="25">
        <f t="shared" si="2"/>
        <v>914801.78999999992</v>
      </c>
    </row>
    <row r="33" spans="1:16" x14ac:dyDescent="0.25">
      <c r="A33" s="14" t="s">
        <v>113</v>
      </c>
      <c r="B33" s="23">
        <v>360000</v>
      </c>
      <c r="C33" s="23">
        <v>13161.23</v>
      </c>
      <c r="D33" s="23">
        <v>0</v>
      </c>
      <c r="E33" s="23">
        <v>0</v>
      </c>
      <c r="F33" s="23">
        <v>0</v>
      </c>
      <c r="G33" s="23"/>
      <c r="H33" s="23">
        <v>0</v>
      </c>
      <c r="I33" s="23">
        <v>0</v>
      </c>
      <c r="J33" s="23">
        <v>0</v>
      </c>
      <c r="K33" s="23"/>
      <c r="L33" s="23"/>
      <c r="M33" s="23"/>
      <c r="N33" s="23"/>
      <c r="O33" s="25">
        <f t="shared" si="2"/>
        <v>13161.23</v>
      </c>
    </row>
    <row r="34" spans="1:16" x14ac:dyDescent="0.25">
      <c r="A34" s="14" t="s">
        <v>114</v>
      </c>
      <c r="B34" s="23">
        <f>SUM(B35:B38)</f>
        <v>14600000</v>
      </c>
      <c r="C34" s="23">
        <f t="shared" ref="C34:N34" si="8">SUM(C35:C38)</f>
        <v>1054012.3700000001</v>
      </c>
      <c r="D34" s="23">
        <f t="shared" si="8"/>
        <v>1537776.95</v>
      </c>
      <c r="E34" s="23">
        <f t="shared" si="8"/>
        <v>1188992.1800000002</v>
      </c>
      <c r="F34" s="23">
        <f t="shared" si="8"/>
        <v>1201078.82</v>
      </c>
      <c r="G34" s="23">
        <f t="shared" si="8"/>
        <v>1298533.48</v>
      </c>
      <c r="H34" s="23">
        <f t="shared" si="8"/>
        <v>1328279.08</v>
      </c>
      <c r="I34" s="23">
        <f t="shared" si="8"/>
        <v>1413211.88</v>
      </c>
      <c r="J34" s="23">
        <f t="shared" si="8"/>
        <v>1754836.52</v>
      </c>
      <c r="K34" s="23">
        <f t="shared" si="8"/>
        <v>0</v>
      </c>
      <c r="L34" s="23">
        <f t="shared" si="8"/>
        <v>0</v>
      </c>
      <c r="M34" s="23">
        <f t="shared" si="8"/>
        <v>0</v>
      </c>
      <c r="N34" s="23">
        <f t="shared" si="8"/>
        <v>0</v>
      </c>
      <c r="O34" s="25">
        <f t="shared" si="2"/>
        <v>10776721.280000001</v>
      </c>
    </row>
    <row r="35" spans="1:16" x14ac:dyDescent="0.25">
      <c r="A35" s="14" t="s">
        <v>115</v>
      </c>
      <c r="B35" s="23">
        <v>10500000</v>
      </c>
      <c r="C35" s="23">
        <v>755208.04</v>
      </c>
      <c r="D35" s="23">
        <v>1126471.3999999999</v>
      </c>
      <c r="E35" s="23">
        <v>781788.44</v>
      </c>
      <c r="F35" s="23">
        <v>774535.6</v>
      </c>
      <c r="G35" s="23">
        <v>875113.49</v>
      </c>
      <c r="H35" s="23">
        <v>909019.13</v>
      </c>
      <c r="I35" s="23">
        <v>857357.02</v>
      </c>
      <c r="J35" s="23">
        <v>1281576.74</v>
      </c>
      <c r="K35" s="23"/>
      <c r="L35" s="23"/>
      <c r="M35" s="23"/>
      <c r="N35" s="23"/>
      <c r="O35" s="25">
        <f t="shared" si="2"/>
        <v>7361069.8599999994</v>
      </c>
    </row>
    <row r="36" spans="1:16" x14ac:dyDescent="0.25">
      <c r="A36" s="14" t="s">
        <v>116</v>
      </c>
      <c r="B36" s="23">
        <v>2800000</v>
      </c>
      <c r="C36" s="23">
        <v>298804.33</v>
      </c>
      <c r="D36" s="23">
        <v>203563.32</v>
      </c>
      <c r="E36" s="23">
        <v>202643.91</v>
      </c>
      <c r="F36" s="23">
        <v>223100</v>
      </c>
      <c r="G36" s="23">
        <v>221618.97</v>
      </c>
      <c r="H36" s="23">
        <v>219200.85</v>
      </c>
      <c r="I36" s="23">
        <v>343791.88</v>
      </c>
      <c r="J36" s="23">
        <v>256447.32</v>
      </c>
      <c r="K36" s="23"/>
      <c r="L36" s="23"/>
      <c r="M36" s="23"/>
      <c r="N36" s="23"/>
      <c r="O36" s="25">
        <f t="shared" si="2"/>
        <v>1969170.5800000003</v>
      </c>
    </row>
    <row r="37" spans="1:16" x14ac:dyDescent="0.25">
      <c r="A37" s="14" t="s">
        <v>117</v>
      </c>
      <c r="B37" s="23">
        <v>1270000</v>
      </c>
      <c r="C37" s="23">
        <v>0</v>
      </c>
      <c r="D37" s="23">
        <v>205187.93</v>
      </c>
      <c r="E37" s="23">
        <v>202034.23</v>
      </c>
      <c r="F37" s="23">
        <v>200938.12</v>
      </c>
      <c r="G37" s="23">
        <v>197792.59</v>
      </c>
      <c r="H37" s="23">
        <v>197586.8</v>
      </c>
      <c r="I37" s="23">
        <v>197525.28</v>
      </c>
      <c r="J37" s="23">
        <v>200778.46</v>
      </c>
      <c r="K37" s="23"/>
      <c r="L37" s="23"/>
      <c r="M37" s="23"/>
      <c r="N37" s="23"/>
      <c r="O37" s="25">
        <f t="shared" si="2"/>
        <v>1401843.41</v>
      </c>
    </row>
    <row r="38" spans="1:16" x14ac:dyDescent="0.25">
      <c r="A38" s="14" t="s">
        <v>118</v>
      </c>
      <c r="B38" s="23">
        <v>30000</v>
      </c>
      <c r="C38" s="23">
        <v>0</v>
      </c>
      <c r="D38" s="23">
        <v>2554.3000000000002</v>
      </c>
      <c r="E38" s="23">
        <v>2525.6</v>
      </c>
      <c r="F38" s="23">
        <v>2505.1</v>
      </c>
      <c r="G38" s="23">
        <v>4008.43</v>
      </c>
      <c r="H38" s="23">
        <v>2472.3000000000002</v>
      </c>
      <c r="I38" s="23">
        <v>14537.7</v>
      </c>
      <c r="J38" s="23">
        <v>16034</v>
      </c>
      <c r="K38" s="23"/>
      <c r="L38" s="23"/>
      <c r="M38" s="23"/>
      <c r="N38" s="23"/>
      <c r="O38" s="25">
        <f t="shared" si="2"/>
        <v>44637.43</v>
      </c>
    </row>
    <row r="39" spans="1:16" x14ac:dyDescent="0.25">
      <c r="A39" s="27" t="s">
        <v>119</v>
      </c>
      <c r="B39" s="28">
        <f>SUM(B40:B41)</f>
        <v>60130000</v>
      </c>
      <c r="C39" s="28">
        <f t="shared" ref="C39:F39" si="9">SUM(C40:C41)</f>
        <v>1987983.05</v>
      </c>
      <c r="D39" s="28">
        <f t="shared" si="9"/>
        <v>4448985.5299999993</v>
      </c>
      <c r="E39" s="28">
        <f t="shared" si="9"/>
        <v>5790575.4900000002</v>
      </c>
      <c r="F39" s="28">
        <f t="shared" si="9"/>
        <v>6674571.4199999999</v>
      </c>
      <c r="G39" s="28">
        <f t="shared" ref="G39:N39" si="10">SUM(G40:G41)</f>
        <v>6034248.5199999996</v>
      </c>
      <c r="H39" s="28">
        <f t="shared" si="10"/>
        <v>7928370.5499999998</v>
      </c>
      <c r="I39" s="28">
        <f t="shared" si="10"/>
        <v>5766645.1100000003</v>
      </c>
      <c r="J39" s="28">
        <f t="shared" si="10"/>
        <v>6574618.5699999994</v>
      </c>
      <c r="K39" s="28">
        <f t="shared" si="10"/>
        <v>0</v>
      </c>
      <c r="L39" s="28">
        <f t="shared" si="10"/>
        <v>0</v>
      </c>
      <c r="M39" s="28">
        <f t="shared" si="10"/>
        <v>0</v>
      </c>
      <c r="N39" s="28">
        <f t="shared" si="10"/>
        <v>0</v>
      </c>
      <c r="O39" s="25">
        <f t="shared" si="2"/>
        <v>45205998.240000002</v>
      </c>
      <c r="P39" s="108"/>
    </row>
    <row r="40" spans="1:16" x14ac:dyDescent="0.25">
      <c r="A40" s="14" t="s">
        <v>64</v>
      </c>
      <c r="B40" s="23">
        <v>18930000</v>
      </c>
      <c r="C40" s="23">
        <v>764797.23</v>
      </c>
      <c r="D40" s="23">
        <v>1652527.88</v>
      </c>
      <c r="E40" s="23">
        <v>1731773.6</v>
      </c>
      <c r="F40" s="23">
        <v>2159918.4700000002</v>
      </c>
      <c r="G40" s="23">
        <v>1940619.77</v>
      </c>
      <c r="H40" s="23">
        <v>2578340.83</v>
      </c>
      <c r="I40" s="23">
        <v>1929538.95</v>
      </c>
      <c r="J40" s="23">
        <v>1832718.3</v>
      </c>
      <c r="K40" s="23"/>
      <c r="L40" s="23"/>
      <c r="M40" s="23"/>
      <c r="N40" s="23"/>
      <c r="O40" s="25">
        <f t="shared" si="2"/>
        <v>14590235.029999999</v>
      </c>
    </row>
    <row r="41" spans="1:16" x14ac:dyDescent="0.25">
      <c r="A41" s="14" t="s">
        <v>65</v>
      </c>
      <c r="B41" s="23">
        <v>41200000</v>
      </c>
      <c r="C41" s="23">
        <v>1223185.82</v>
      </c>
      <c r="D41" s="23">
        <v>2796457.65</v>
      </c>
      <c r="E41" s="23">
        <v>4058801.89</v>
      </c>
      <c r="F41" s="23">
        <v>4514652.95</v>
      </c>
      <c r="G41" s="23">
        <v>4093628.75</v>
      </c>
      <c r="H41" s="23">
        <v>5350029.72</v>
      </c>
      <c r="I41" s="23">
        <v>3837106.16</v>
      </c>
      <c r="J41" s="23">
        <v>4741900.2699999996</v>
      </c>
      <c r="K41" s="23"/>
      <c r="L41" s="23"/>
      <c r="M41" s="23"/>
      <c r="N41" s="23"/>
      <c r="O41" s="25">
        <f t="shared" si="2"/>
        <v>30615763.209999997</v>
      </c>
    </row>
    <row r="42" spans="1:16" x14ac:dyDescent="0.25">
      <c r="A42" s="27" t="s">
        <v>120</v>
      </c>
      <c r="B42" s="28">
        <f>+B43</f>
        <v>240000</v>
      </c>
      <c r="C42" s="28">
        <f t="shared" ref="C42:F42" si="11">+C43</f>
        <v>28481.53</v>
      </c>
      <c r="D42" s="28">
        <f t="shared" si="11"/>
        <v>29118.83</v>
      </c>
      <c r="E42" s="28">
        <f t="shared" si="11"/>
        <v>21797.23</v>
      </c>
      <c r="F42" s="28">
        <f t="shared" si="11"/>
        <v>22923.09</v>
      </c>
      <c r="G42" s="28">
        <f t="shared" ref="G42" si="12">+G43</f>
        <v>21918</v>
      </c>
      <c r="H42" s="28">
        <f t="shared" ref="H42" si="13">+H43</f>
        <v>21031.85</v>
      </c>
      <c r="I42" s="28">
        <f t="shared" ref="I42" si="14">+I43</f>
        <v>15872.35</v>
      </c>
      <c r="J42" s="28">
        <f t="shared" ref="J42" si="15">+J43</f>
        <v>14095.97</v>
      </c>
      <c r="K42" s="28">
        <f t="shared" ref="K42" si="16">+K43</f>
        <v>0</v>
      </c>
      <c r="L42" s="28">
        <f t="shared" ref="L42" si="17">+L43</f>
        <v>0</v>
      </c>
      <c r="M42" s="28">
        <f t="shared" ref="M42" si="18">+M43</f>
        <v>0</v>
      </c>
      <c r="N42" s="28">
        <f t="shared" ref="N42" si="19">+N43</f>
        <v>0</v>
      </c>
      <c r="O42" s="25">
        <f t="shared" si="2"/>
        <v>175238.85</v>
      </c>
    </row>
    <row r="43" spans="1:16" x14ac:dyDescent="0.25">
      <c r="A43" s="14" t="s">
        <v>120</v>
      </c>
      <c r="B43" s="23">
        <v>240000</v>
      </c>
      <c r="C43" s="23">
        <v>28481.53</v>
      </c>
      <c r="D43" s="23">
        <v>29118.83</v>
      </c>
      <c r="E43" s="23">
        <v>21797.23</v>
      </c>
      <c r="F43" s="23">
        <v>22923.09</v>
      </c>
      <c r="G43" s="23">
        <v>21918</v>
      </c>
      <c r="H43" s="23">
        <v>21031.85</v>
      </c>
      <c r="I43" s="23">
        <v>15872.35</v>
      </c>
      <c r="J43" s="23">
        <v>14095.97</v>
      </c>
      <c r="K43" s="23"/>
      <c r="L43" s="23"/>
      <c r="M43" s="23"/>
      <c r="N43" s="23"/>
      <c r="O43" s="25">
        <f t="shared" si="2"/>
        <v>175238.85</v>
      </c>
    </row>
    <row r="44" spans="1:16" x14ac:dyDescent="0.25">
      <c r="A44" s="27" t="s">
        <v>66</v>
      </c>
      <c r="B44" s="28">
        <f>+B45</f>
        <v>6000000</v>
      </c>
      <c r="C44" s="28">
        <f t="shared" ref="C44:F44" si="20">+C45</f>
        <v>79735.5</v>
      </c>
      <c r="D44" s="28">
        <f t="shared" si="20"/>
        <v>113309.25</v>
      </c>
      <c r="E44" s="28">
        <f t="shared" si="20"/>
        <v>276159.84999999998</v>
      </c>
      <c r="F44" s="28">
        <f t="shared" si="20"/>
        <v>255767.41</v>
      </c>
      <c r="G44" s="28">
        <f t="shared" ref="G44" si="21">+G45</f>
        <v>449654.04</v>
      </c>
      <c r="H44" s="28">
        <f t="shared" ref="H44" si="22">+H45</f>
        <v>433104.34</v>
      </c>
      <c r="I44" s="28">
        <f t="shared" ref="I44" si="23">+I45</f>
        <v>398904.69</v>
      </c>
      <c r="J44" s="28">
        <f t="shared" ref="J44" si="24">+J45</f>
        <v>371569.03</v>
      </c>
      <c r="K44" s="28">
        <f t="shared" ref="K44" si="25">+K45</f>
        <v>0</v>
      </c>
      <c r="L44" s="28">
        <f t="shared" ref="L44" si="26">+L45</f>
        <v>0</v>
      </c>
      <c r="M44" s="28">
        <f t="shared" ref="M44" si="27">+M45</f>
        <v>0</v>
      </c>
      <c r="N44" s="28">
        <f t="shared" ref="N44" si="28">+N45</f>
        <v>0</v>
      </c>
      <c r="O44" s="25">
        <f t="shared" si="2"/>
        <v>2378204.1100000003</v>
      </c>
    </row>
    <row r="45" spans="1:16" x14ac:dyDescent="0.25">
      <c r="A45" s="14" t="s">
        <v>121</v>
      </c>
      <c r="B45" s="23">
        <f>SUM(B46:B47)</f>
        <v>6000000</v>
      </c>
      <c r="C45" s="23">
        <f t="shared" ref="C45:N45" si="29">SUM(C46:C47)</f>
        <v>79735.5</v>
      </c>
      <c r="D45" s="23">
        <f t="shared" si="29"/>
        <v>113309.25</v>
      </c>
      <c r="E45" s="23">
        <f t="shared" si="29"/>
        <v>276159.84999999998</v>
      </c>
      <c r="F45" s="23">
        <f t="shared" si="29"/>
        <v>255767.41</v>
      </c>
      <c r="G45" s="23">
        <v>449654.04</v>
      </c>
      <c r="H45" s="23">
        <f>+H46+H47</f>
        <v>433104.34</v>
      </c>
      <c r="I45" s="23">
        <v>398904.69</v>
      </c>
      <c r="J45" s="23">
        <f t="shared" si="29"/>
        <v>371569.03</v>
      </c>
      <c r="K45" s="23">
        <f t="shared" si="29"/>
        <v>0</v>
      </c>
      <c r="L45" s="23">
        <f t="shared" si="29"/>
        <v>0</v>
      </c>
      <c r="M45" s="23">
        <f t="shared" si="29"/>
        <v>0</v>
      </c>
      <c r="N45" s="23">
        <f t="shared" si="29"/>
        <v>0</v>
      </c>
      <c r="O45" s="25">
        <f t="shared" si="2"/>
        <v>2378204.1100000003</v>
      </c>
    </row>
    <row r="46" spans="1:16" x14ac:dyDescent="0.25">
      <c r="A46" s="14" t="s">
        <v>122</v>
      </c>
      <c r="B46" s="23">
        <v>500000</v>
      </c>
      <c r="C46" s="23">
        <v>16900</v>
      </c>
      <c r="D46" s="23">
        <v>18200</v>
      </c>
      <c r="E46" s="23">
        <v>16900</v>
      </c>
      <c r="F46" s="23">
        <v>1793</v>
      </c>
      <c r="G46" s="23">
        <v>86564</v>
      </c>
      <c r="H46" s="23">
        <v>23786.400000000001</v>
      </c>
      <c r="I46" s="23">
        <v>17300</v>
      </c>
      <c r="J46" s="23">
        <v>38478.57</v>
      </c>
      <c r="K46" s="23"/>
      <c r="L46" s="23"/>
      <c r="M46" s="23"/>
      <c r="N46" s="23"/>
      <c r="O46" s="25">
        <f t="shared" si="2"/>
        <v>219921.97</v>
      </c>
    </row>
    <row r="47" spans="1:16" x14ac:dyDescent="0.25">
      <c r="A47" s="14" t="s">
        <v>123</v>
      </c>
      <c r="B47" s="23">
        <v>5500000</v>
      </c>
      <c r="C47" s="23">
        <v>62835.5</v>
      </c>
      <c r="D47" s="23">
        <v>95109.25</v>
      </c>
      <c r="E47" s="23">
        <v>259259.85</v>
      </c>
      <c r="F47" s="23">
        <v>253974.41</v>
      </c>
      <c r="G47" s="23">
        <v>363090.04</v>
      </c>
      <c r="H47" s="23">
        <v>409317.94</v>
      </c>
      <c r="I47" s="23">
        <v>381604.69</v>
      </c>
      <c r="J47" s="23">
        <v>333090.46000000002</v>
      </c>
      <c r="K47" s="23"/>
      <c r="L47" s="23"/>
      <c r="M47" s="23"/>
      <c r="N47" s="23"/>
      <c r="O47" s="25">
        <f t="shared" si="2"/>
        <v>2158282.14</v>
      </c>
    </row>
    <row r="48" spans="1:16" x14ac:dyDescent="0.25">
      <c r="A48" s="76" t="s">
        <v>67</v>
      </c>
      <c r="B48" s="77">
        <f>+B49</f>
        <v>53930000</v>
      </c>
      <c r="C48" s="77">
        <f t="shared" ref="C48:J48" si="30">+C49</f>
        <v>87056.01</v>
      </c>
      <c r="D48" s="77">
        <f t="shared" si="30"/>
        <v>73072.38</v>
      </c>
      <c r="E48" s="77">
        <f t="shared" si="30"/>
        <v>992110</v>
      </c>
      <c r="F48" s="77">
        <f t="shared" si="30"/>
        <v>1946151.9900000002</v>
      </c>
      <c r="G48" s="77">
        <f t="shared" si="30"/>
        <v>1234063.95</v>
      </c>
      <c r="H48" s="77">
        <f t="shared" si="30"/>
        <v>5392710.3899999997</v>
      </c>
      <c r="I48" s="77">
        <f t="shared" si="30"/>
        <v>2072779.44</v>
      </c>
      <c r="J48" s="77">
        <f t="shared" si="30"/>
        <v>12809565.52</v>
      </c>
      <c r="K48" s="77"/>
      <c r="L48" s="77"/>
      <c r="M48" s="77"/>
      <c r="N48" s="77"/>
      <c r="O48" s="25">
        <f t="shared" si="2"/>
        <v>24607509.68</v>
      </c>
    </row>
    <row r="49" spans="1:15" x14ac:dyDescent="0.25">
      <c r="A49" s="30" t="s">
        <v>124</v>
      </c>
      <c r="B49" s="31">
        <f>+B50+B54</f>
        <v>53930000</v>
      </c>
      <c r="C49" s="31">
        <f t="shared" ref="C49:N49" si="31">+C50+C54</f>
        <v>87056.01</v>
      </c>
      <c r="D49" s="31">
        <f t="shared" si="31"/>
        <v>73072.38</v>
      </c>
      <c r="E49" s="31">
        <f t="shared" si="31"/>
        <v>992110</v>
      </c>
      <c r="F49" s="31">
        <f t="shared" si="31"/>
        <v>1946151.9900000002</v>
      </c>
      <c r="G49" s="31">
        <f t="shared" si="31"/>
        <v>1234063.95</v>
      </c>
      <c r="H49" s="31">
        <f t="shared" si="31"/>
        <v>5392710.3899999997</v>
      </c>
      <c r="I49" s="31">
        <f t="shared" si="31"/>
        <v>2072779.44</v>
      </c>
      <c r="J49" s="31">
        <f t="shared" si="31"/>
        <v>12809565.52</v>
      </c>
      <c r="K49" s="31">
        <f t="shared" si="31"/>
        <v>0</v>
      </c>
      <c r="L49" s="31">
        <f t="shared" si="31"/>
        <v>0</v>
      </c>
      <c r="M49" s="31">
        <f t="shared" si="31"/>
        <v>0</v>
      </c>
      <c r="N49" s="31">
        <f t="shared" si="31"/>
        <v>0</v>
      </c>
      <c r="O49" s="25">
        <f t="shared" si="2"/>
        <v>24607509.68</v>
      </c>
    </row>
    <row r="50" spans="1:15" x14ac:dyDescent="0.25">
      <c r="A50" s="29" t="s">
        <v>125</v>
      </c>
      <c r="B50" s="26">
        <f>SUM(B51:B53)</f>
        <v>20330000</v>
      </c>
      <c r="C50" s="26">
        <f t="shared" ref="C50:N50" si="32">SUM(C51:C53)</f>
        <v>87056.01</v>
      </c>
      <c r="D50" s="26">
        <f t="shared" si="32"/>
        <v>73072.38</v>
      </c>
      <c r="E50" s="26">
        <f t="shared" si="32"/>
        <v>823945.25</v>
      </c>
      <c r="F50" s="26">
        <f t="shared" si="32"/>
        <v>192433.14</v>
      </c>
      <c r="G50" s="26">
        <f t="shared" si="32"/>
        <v>434751.12</v>
      </c>
      <c r="H50" s="26">
        <f t="shared" si="32"/>
        <v>3996583.88</v>
      </c>
      <c r="I50" s="26">
        <f t="shared" si="32"/>
        <v>767180.71999999986</v>
      </c>
      <c r="J50" s="26">
        <f t="shared" si="32"/>
        <v>708779.48</v>
      </c>
      <c r="K50" s="26">
        <f t="shared" si="32"/>
        <v>0</v>
      </c>
      <c r="L50" s="26">
        <f t="shared" si="32"/>
        <v>0</v>
      </c>
      <c r="M50" s="26">
        <f t="shared" si="32"/>
        <v>0</v>
      </c>
      <c r="N50" s="26">
        <f t="shared" si="32"/>
        <v>0</v>
      </c>
      <c r="O50" s="25">
        <f t="shared" si="2"/>
        <v>7083801.9799999986</v>
      </c>
    </row>
    <row r="51" spans="1:15" x14ac:dyDescent="0.25">
      <c r="A51" s="14" t="s">
        <v>126</v>
      </c>
      <c r="B51" s="23">
        <v>18450000</v>
      </c>
      <c r="C51" s="23">
        <v>74553.17</v>
      </c>
      <c r="D51" s="23">
        <v>30359.32</v>
      </c>
      <c r="E51" s="23">
        <v>736965.73</v>
      </c>
      <c r="F51" s="23">
        <v>96442.92</v>
      </c>
      <c r="G51" s="23">
        <v>243286.37</v>
      </c>
      <c r="H51" s="23">
        <v>3573917.1</v>
      </c>
      <c r="I51" s="23">
        <v>607752.68999999994</v>
      </c>
      <c r="J51" s="23">
        <v>607889.92000000004</v>
      </c>
      <c r="K51" s="23"/>
      <c r="L51" s="23"/>
      <c r="M51" s="23"/>
      <c r="N51" s="23"/>
      <c r="O51" s="25">
        <f t="shared" si="2"/>
        <v>5971167.2200000007</v>
      </c>
    </row>
    <row r="52" spans="1:15" x14ac:dyDescent="0.25">
      <c r="A52" s="14" t="s">
        <v>127</v>
      </c>
      <c r="B52" s="23">
        <v>440000</v>
      </c>
      <c r="C52" s="23">
        <v>2420</v>
      </c>
      <c r="D52" s="23">
        <v>7400</v>
      </c>
      <c r="E52" s="23">
        <v>24069.99</v>
      </c>
      <c r="F52" s="23">
        <v>51261.47</v>
      </c>
      <c r="G52" s="23">
        <v>44426.5</v>
      </c>
      <c r="H52" s="23">
        <v>112713.98</v>
      </c>
      <c r="I52" s="23">
        <v>103680.68</v>
      </c>
      <c r="J52" s="23">
        <v>15603.75</v>
      </c>
      <c r="K52" s="23"/>
      <c r="L52" s="23"/>
      <c r="M52" s="23"/>
      <c r="N52" s="23"/>
      <c r="O52" s="25">
        <f t="shared" si="2"/>
        <v>361576.37</v>
      </c>
    </row>
    <row r="53" spans="1:15" x14ac:dyDescent="0.25">
      <c r="A53" s="14" t="s">
        <v>128</v>
      </c>
      <c r="B53" s="23">
        <v>1440000</v>
      </c>
      <c r="C53" s="23">
        <v>10082.84</v>
      </c>
      <c r="D53" s="23">
        <v>35313.06</v>
      </c>
      <c r="E53" s="23">
        <v>62909.53</v>
      </c>
      <c r="F53" s="23">
        <v>44728.75</v>
      </c>
      <c r="G53" s="23">
        <v>147038.25</v>
      </c>
      <c r="H53" s="23">
        <v>309952.8</v>
      </c>
      <c r="I53" s="23">
        <v>55747.35</v>
      </c>
      <c r="J53" s="23">
        <v>85285.81</v>
      </c>
      <c r="K53" s="23"/>
      <c r="L53" s="23"/>
      <c r="M53" s="23"/>
      <c r="N53" s="23"/>
      <c r="O53" s="25">
        <f t="shared" si="2"/>
        <v>751058.3899999999</v>
      </c>
    </row>
    <row r="54" spans="1:15" x14ac:dyDescent="0.25">
      <c r="A54" s="29" t="s">
        <v>129</v>
      </c>
      <c r="B54" s="26">
        <f>+B55</f>
        <v>33600000</v>
      </c>
      <c r="C54" s="26">
        <f t="shared" ref="C54:F54" si="33">+C55</f>
        <v>0</v>
      </c>
      <c r="D54" s="26">
        <f t="shared" si="33"/>
        <v>0</v>
      </c>
      <c r="E54" s="26">
        <f t="shared" si="33"/>
        <v>168164.75</v>
      </c>
      <c r="F54" s="26">
        <f t="shared" si="33"/>
        <v>1753718.85</v>
      </c>
      <c r="G54" s="26">
        <f t="shared" ref="G54:N54" si="34">+G55</f>
        <v>799312.83</v>
      </c>
      <c r="H54" s="26">
        <f t="shared" si="34"/>
        <v>1396126.51</v>
      </c>
      <c r="I54" s="26">
        <f t="shared" si="34"/>
        <v>1305598.72</v>
      </c>
      <c r="J54" s="26">
        <f t="shared" si="34"/>
        <v>12100786.039999999</v>
      </c>
      <c r="K54" s="26">
        <f t="shared" si="34"/>
        <v>0</v>
      </c>
      <c r="L54" s="26">
        <f t="shared" si="34"/>
        <v>0</v>
      </c>
      <c r="M54" s="26">
        <f t="shared" si="34"/>
        <v>0</v>
      </c>
      <c r="N54" s="26">
        <f t="shared" si="34"/>
        <v>0</v>
      </c>
      <c r="O54" s="25">
        <f t="shared" si="2"/>
        <v>17523707.699999999</v>
      </c>
    </row>
    <row r="55" spans="1:15" x14ac:dyDescent="0.25">
      <c r="A55" s="14" t="s">
        <v>130</v>
      </c>
      <c r="B55" s="23">
        <v>33600000</v>
      </c>
      <c r="C55" s="23">
        <v>0</v>
      </c>
      <c r="D55" s="23">
        <v>0</v>
      </c>
      <c r="E55" s="23">
        <v>168164.75</v>
      </c>
      <c r="F55" s="23">
        <v>1753718.85</v>
      </c>
      <c r="G55" s="23">
        <v>799312.83</v>
      </c>
      <c r="H55" s="23">
        <v>1396126.51</v>
      </c>
      <c r="I55" s="23">
        <v>1305598.72</v>
      </c>
      <c r="J55" s="23">
        <v>12100786.039999999</v>
      </c>
      <c r="K55" s="23"/>
      <c r="L55" s="23"/>
      <c r="M55" s="23"/>
      <c r="N55" s="23"/>
      <c r="O55" s="25">
        <f t="shared" si="2"/>
        <v>17523707.699999999</v>
      </c>
    </row>
    <row r="56" spans="1:15" x14ac:dyDescent="0.25">
      <c r="A56" s="24" t="s">
        <v>131</v>
      </c>
      <c r="B56" s="25">
        <f>+B57</f>
        <v>16200000</v>
      </c>
      <c r="C56" s="25">
        <f t="shared" ref="C56:F56" si="35">+C57</f>
        <v>76535.62</v>
      </c>
      <c r="D56" s="25">
        <f t="shared" si="35"/>
        <v>77494.86</v>
      </c>
      <c r="E56" s="25">
        <f t="shared" si="35"/>
        <v>81826.789999999994</v>
      </c>
      <c r="F56" s="25">
        <f t="shared" si="35"/>
        <v>82527.92</v>
      </c>
      <c r="G56" s="25">
        <f t="shared" ref="G56" si="36">+G57</f>
        <v>84295.69</v>
      </c>
      <c r="H56" s="25">
        <f t="shared" ref="H56" si="37">+H57</f>
        <v>86141.41</v>
      </c>
      <c r="I56" s="25">
        <f t="shared" ref="I56" si="38">+I57</f>
        <v>89815.78</v>
      </c>
      <c r="J56" s="25">
        <f t="shared" ref="J56" si="39">+J57</f>
        <v>92023.24</v>
      </c>
      <c r="K56" s="25">
        <f t="shared" ref="K56" si="40">+K57</f>
        <v>0</v>
      </c>
      <c r="L56" s="25">
        <f t="shared" ref="L56" si="41">+L57</f>
        <v>0</v>
      </c>
      <c r="M56" s="25">
        <f t="shared" ref="M56" si="42">+M57</f>
        <v>0</v>
      </c>
      <c r="N56" s="25">
        <f t="shared" ref="N56" si="43">+N57</f>
        <v>0</v>
      </c>
      <c r="O56" s="25">
        <f t="shared" si="2"/>
        <v>670661.30999999994</v>
      </c>
    </row>
    <row r="57" spans="1:15" x14ac:dyDescent="0.25">
      <c r="A57" s="14" t="s">
        <v>132</v>
      </c>
      <c r="B57" s="23">
        <v>16200000</v>
      </c>
      <c r="C57" s="23">
        <v>76535.62</v>
      </c>
      <c r="D57" s="23">
        <v>77494.86</v>
      </c>
      <c r="E57" s="23">
        <v>81826.789999999994</v>
      </c>
      <c r="F57" s="23">
        <v>82527.92</v>
      </c>
      <c r="G57" s="23">
        <v>84295.69</v>
      </c>
      <c r="H57" s="23">
        <v>86141.41</v>
      </c>
      <c r="I57" s="23">
        <v>89815.78</v>
      </c>
      <c r="J57" s="23">
        <v>92023.24</v>
      </c>
      <c r="K57" s="23"/>
      <c r="L57" s="23"/>
      <c r="M57" s="23"/>
      <c r="N57" s="23"/>
      <c r="O57" s="25">
        <f t="shared" si="2"/>
        <v>670661.30999999994</v>
      </c>
    </row>
    <row r="58" spans="1:15" x14ac:dyDescent="0.25">
      <c r="A58" s="13" t="s">
        <v>133</v>
      </c>
      <c r="B58" s="78">
        <v>25000000</v>
      </c>
      <c r="C58" s="75"/>
      <c r="D58" s="75"/>
      <c r="E58" s="75"/>
      <c r="F58" s="75"/>
      <c r="G58" s="56"/>
      <c r="H58" s="56"/>
      <c r="I58" s="56"/>
      <c r="J58" s="56"/>
      <c r="K58" s="56"/>
      <c r="L58" s="56"/>
      <c r="M58" s="56"/>
      <c r="N58" s="56"/>
      <c r="O58" s="25">
        <f t="shared" si="2"/>
        <v>0</v>
      </c>
    </row>
    <row r="59" spans="1:15" x14ac:dyDescent="0.25">
      <c r="B59" s="79">
        <f t="shared" ref="B59:N59" si="44">+B56+B48+B4</f>
        <v>261000000</v>
      </c>
      <c r="C59" s="79">
        <f t="shared" si="44"/>
        <v>10424559.800000001</v>
      </c>
      <c r="D59" s="79">
        <f t="shared" si="44"/>
        <v>13292887.469999999</v>
      </c>
      <c r="E59" s="79">
        <f t="shared" si="44"/>
        <v>16050055.300000001</v>
      </c>
      <c r="F59" s="79">
        <f t="shared" si="44"/>
        <v>17808688.890000001</v>
      </c>
      <c r="G59" s="79">
        <f>+G56+G48+G4</f>
        <v>16741350.01</v>
      </c>
      <c r="H59" s="79">
        <f t="shared" si="44"/>
        <v>25541254.460000005</v>
      </c>
      <c r="I59" s="79">
        <f t="shared" si="44"/>
        <v>18063484.199999996</v>
      </c>
      <c r="J59" s="79">
        <f t="shared" si="44"/>
        <v>29998731.129999995</v>
      </c>
      <c r="K59" s="79">
        <f t="shared" si="44"/>
        <v>0</v>
      </c>
      <c r="L59" s="79">
        <f t="shared" si="44"/>
        <v>0</v>
      </c>
      <c r="M59" s="79">
        <f t="shared" si="44"/>
        <v>0</v>
      </c>
      <c r="N59" s="79">
        <f t="shared" si="44"/>
        <v>0</v>
      </c>
      <c r="O59" s="25">
        <f t="shared" si="2"/>
        <v>147921011.25999999</v>
      </c>
    </row>
    <row r="82" spans="1:1" x14ac:dyDescent="0.25">
      <c r="A82" s="5"/>
    </row>
    <row r="83" spans="1:1" x14ac:dyDescent="0.25">
      <c r="A83" s="5"/>
    </row>
    <row r="84" spans="1:1" x14ac:dyDescent="0.25">
      <c r="A84" s="5"/>
    </row>
    <row r="85" spans="1:1" x14ac:dyDescent="0.25">
      <c r="A85" s="5"/>
    </row>
    <row r="86" spans="1:1" x14ac:dyDescent="0.25">
      <c r="A86" s="5"/>
    </row>
    <row r="87" spans="1:1" x14ac:dyDescent="0.25">
      <c r="A87" s="5"/>
    </row>
    <row r="88" spans="1:1" x14ac:dyDescent="0.25">
      <c r="A88" s="5"/>
    </row>
    <row r="89" spans="1:1" x14ac:dyDescent="0.25">
      <c r="A89" s="5"/>
    </row>
    <row r="90" spans="1:1" x14ac:dyDescent="0.25">
      <c r="A90" s="5"/>
    </row>
    <row r="91" spans="1:1" x14ac:dyDescent="0.25">
      <c r="A91" s="5"/>
    </row>
    <row r="92" spans="1:1" x14ac:dyDescent="0.25">
      <c r="A92" s="5"/>
    </row>
    <row r="93" spans="1:1" x14ac:dyDescent="0.25">
      <c r="A93" s="5"/>
    </row>
    <row r="94" spans="1:1" x14ac:dyDescent="0.25">
      <c r="A94" s="5"/>
    </row>
    <row r="95" spans="1:1" x14ac:dyDescent="0.25">
      <c r="A95" s="5"/>
    </row>
    <row r="96" spans="1:1" x14ac:dyDescent="0.25">
      <c r="A96" s="5"/>
    </row>
    <row r="97" spans="1:1" x14ac:dyDescent="0.25">
      <c r="A97" s="5"/>
    </row>
    <row r="98" spans="1:1" x14ac:dyDescent="0.25">
      <c r="A98" s="5"/>
    </row>
    <row r="99" spans="1:1" x14ac:dyDescent="0.25">
      <c r="A99" s="5"/>
    </row>
    <row r="100" spans="1:1" x14ac:dyDescent="0.25">
      <c r="A100" s="5"/>
    </row>
    <row r="101" spans="1:1" x14ac:dyDescent="0.25">
      <c r="A101" s="5"/>
    </row>
    <row r="102" spans="1:1" x14ac:dyDescent="0.25">
      <c r="A102" s="5"/>
    </row>
    <row r="103" spans="1:1" x14ac:dyDescent="0.25">
      <c r="A103" s="5"/>
    </row>
    <row r="104" spans="1:1" x14ac:dyDescent="0.25">
      <c r="A104" s="5"/>
    </row>
    <row r="105" spans="1:1" x14ac:dyDescent="0.25">
      <c r="A105" s="5"/>
    </row>
    <row r="106" spans="1:1" x14ac:dyDescent="0.25">
      <c r="A106" s="5"/>
    </row>
    <row r="107" spans="1:1" x14ac:dyDescent="0.25">
      <c r="A107" s="5"/>
    </row>
    <row r="108" spans="1:1" x14ac:dyDescent="0.25">
      <c r="A108" s="5"/>
    </row>
    <row r="109" spans="1:1" x14ac:dyDescent="0.25">
      <c r="A109" s="5"/>
    </row>
    <row r="110" spans="1:1" x14ac:dyDescent="0.25">
      <c r="A110" s="5"/>
    </row>
    <row r="111" spans="1:1" x14ac:dyDescent="0.25">
      <c r="A111" s="5"/>
    </row>
    <row r="112" spans="1:1" x14ac:dyDescent="0.25">
      <c r="A112" s="5"/>
    </row>
    <row r="113" spans="1:1" x14ac:dyDescent="0.25">
      <c r="A113" s="5"/>
    </row>
    <row r="114" spans="1:1" x14ac:dyDescent="0.25">
      <c r="A114" s="5"/>
    </row>
    <row r="115" spans="1:1" x14ac:dyDescent="0.25">
      <c r="A115" s="5"/>
    </row>
    <row r="116" spans="1:1" x14ac:dyDescent="0.25">
      <c r="A116" s="5"/>
    </row>
    <row r="117" spans="1:1" x14ac:dyDescent="0.25">
      <c r="A117" s="5"/>
    </row>
    <row r="118" spans="1:1" x14ac:dyDescent="0.25">
      <c r="A118" s="5"/>
    </row>
    <row r="119" spans="1:1" x14ac:dyDescent="0.25">
      <c r="A119" s="5"/>
    </row>
  </sheetData>
  <mergeCells count="1">
    <mergeCell ref="G1:J1"/>
  </mergeCells>
  <hyperlinks>
    <hyperlink ref="G1:J1" location="INDICE!A1" display="VOLVER INDICE"/>
  </hyperlinks>
  <printOptions horizontalCentered="1" verticalCentered="1"/>
  <pageMargins left="0.23622047244094491" right="0.23622047244094491" top="0.19685039370078741" bottom="0.19685039370078741" header="0.31496062992125984" footer="0.31496062992125984"/>
  <pageSetup paperSize="9" scale="57" orientation="landscape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89999084444715716"/>
    <pageSetUpPr fitToPage="1"/>
  </sheetPr>
  <dimension ref="A1:K40"/>
  <sheetViews>
    <sheetView topLeftCell="A39" workbookViewId="0">
      <selection activeCell="L38" sqref="L38"/>
    </sheetView>
  </sheetViews>
  <sheetFormatPr defaultColWidth="9.140625" defaultRowHeight="15" x14ac:dyDescent="0.25"/>
  <cols>
    <col min="1" max="1" width="49.28515625" customWidth="1"/>
    <col min="2" max="8" width="16.5703125" customWidth="1"/>
    <col min="10" max="10" width="18.5703125" customWidth="1"/>
    <col min="11" max="11" width="16.7109375" customWidth="1"/>
  </cols>
  <sheetData>
    <row r="1" spans="1:10" ht="66.75" customHeight="1" x14ac:dyDescent="0.35">
      <c r="A1" s="229" t="s">
        <v>186</v>
      </c>
      <c r="B1" s="229"/>
      <c r="C1" s="229"/>
      <c r="D1" s="229"/>
      <c r="E1" s="229"/>
      <c r="F1" s="229"/>
      <c r="G1" s="227" t="s">
        <v>187</v>
      </c>
      <c r="H1" s="227"/>
    </row>
    <row r="2" spans="1:10" ht="25.5" x14ac:dyDescent="0.25">
      <c r="B2" s="47">
        <v>2010</v>
      </c>
      <c r="C2" s="47">
        <v>2011</v>
      </c>
      <c r="D2" s="47">
        <v>2012</v>
      </c>
      <c r="E2" s="47">
        <v>2013</v>
      </c>
      <c r="F2" s="47">
        <v>2014</v>
      </c>
      <c r="G2" s="47">
        <v>2015</v>
      </c>
      <c r="H2" s="47" t="str">
        <f xml:space="preserve"> " 2016 ENERO  /   " &amp;  EJECICIONEROGACIONES!J2</f>
        <v xml:space="preserve"> 2016 ENERO  /   AGOSTO</v>
      </c>
    </row>
    <row r="3" spans="1:10" x14ac:dyDescent="0.25">
      <c r="A3" s="48" t="s">
        <v>4</v>
      </c>
      <c r="B3" s="49">
        <v>44161458.969999999</v>
      </c>
      <c r="C3" s="49">
        <v>63342612.530000001</v>
      </c>
      <c r="D3" s="49">
        <v>84521715.780000016</v>
      </c>
      <c r="E3" s="49">
        <v>112678797.61</v>
      </c>
      <c r="F3" s="50">
        <v>159029318.48000002</v>
      </c>
      <c r="G3" s="50">
        <f>+G4+G7</f>
        <v>196667031.74000001</v>
      </c>
      <c r="H3" s="50">
        <f>+H4+H7</f>
        <v>181411893.19</v>
      </c>
    </row>
    <row r="4" spans="1:10" x14ac:dyDescent="0.25">
      <c r="A4" t="s">
        <v>151</v>
      </c>
      <c r="B4" s="51">
        <v>24561058.190000001</v>
      </c>
      <c r="C4" s="51">
        <v>33453997.130000003</v>
      </c>
      <c r="D4" s="51">
        <v>42260857.890000001</v>
      </c>
      <c r="E4" s="51">
        <v>57702570.700000003</v>
      </c>
      <c r="F4" s="52">
        <v>82013420.450000003</v>
      </c>
      <c r="G4" s="52">
        <f>SUM(G5:G6)</f>
        <v>99853978.840000004</v>
      </c>
      <c r="H4" s="52">
        <f>SUM(H5:H6)</f>
        <v>83673356.370000005</v>
      </c>
    </row>
    <row r="5" spans="1:10" x14ac:dyDescent="0.25">
      <c r="A5" t="s">
        <v>152</v>
      </c>
      <c r="B5" s="51">
        <v>22245890.280000001</v>
      </c>
      <c r="C5" s="51">
        <v>30248617.180000003</v>
      </c>
      <c r="D5" s="52">
        <v>37556874.880000003</v>
      </c>
      <c r="E5" s="52">
        <v>47288502</v>
      </c>
      <c r="F5" s="52">
        <v>70249189.370000005</v>
      </c>
      <c r="G5" s="52">
        <v>88544089.530000001</v>
      </c>
      <c r="H5" s="52">
        <f>+CALCULODERECURSOS!O10</f>
        <v>72164506.829999998</v>
      </c>
    </row>
    <row r="6" spans="1:10" x14ac:dyDescent="0.25">
      <c r="A6" t="s">
        <v>153</v>
      </c>
      <c r="B6" s="51">
        <v>2315167.91</v>
      </c>
      <c r="C6" s="51">
        <v>3205379.95</v>
      </c>
      <c r="D6" s="52">
        <v>4703983.01</v>
      </c>
      <c r="E6" s="52">
        <v>10414068.699999999</v>
      </c>
      <c r="F6" s="52">
        <v>11764231.08</v>
      </c>
      <c r="G6" s="52">
        <v>11309889.310000001</v>
      </c>
      <c r="H6" s="52">
        <f>+CALCULODERECURSOS!O37</f>
        <v>11508849.539999999</v>
      </c>
    </row>
    <row r="7" spans="1:10" x14ac:dyDescent="0.25">
      <c r="A7" s="53" t="s">
        <v>154</v>
      </c>
      <c r="B7" s="54">
        <v>19600400.780000001</v>
      </c>
      <c r="C7" s="54">
        <v>29888615.399999999</v>
      </c>
      <c r="D7" s="55">
        <v>39933579.920000002</v>
      </c>
      <c r="E7" s="55">
        <v>54976226.909999996</v>
      </c>
      <c r="F7" s="55">
        <v>77015898.030000001</v>
      </c>
      <c r="G7" s="55">
        <f>SUM(G8:G9)</f>
        <v>96813052.900000006</v>
      </c>
      <c r="H7" s="55">
        <f>SUM(H8:H9)</f>
        <v>97738536.820000008</v>
      </c>
    </row>
    <row r="8" spans="1:10" x14ac:dyDescent="0.25">
      <c r="A8" t="s">
        <v>155</v>
      </c>
      <c r="B8" s="51">
        <v>6220274.1799999997</v>
      </c>
      <c r="C8" s="51">
        <v>9861927.3599999994</v>
      </c>
      <c r="D8" s="52">
        <v>13097315</v>
      </c>
      <c r="E8" s="52">
        <v>20287490.370000001</v>
      </c>
      <c r="F8" s="52">
        <v>26228835.289999999</v>
      </c>
      <c r="G8" s="52">
        <v>36374519.280000001</v>
      </c>
      <c r="H8" s="52">
        <f>+CALCULODERECURSOS!O52</f>
        <v>30146119.730000004</v>
      </c>
    </row>
    <row r="9" spans="1:10" x14ac:dyDescent="0.25">
      <c r="A9" t="s">
        <v>156</v>
      </c>
      <c r="B9" s="51">
        <v>13380126.6</v>
      </c>
      <c r="C9" s="51">
        <v>20026688.039999999</v>
      </c>
      <c r="D9" s="52">
        <v>26836264.920000002</v>
      </c>
      <c r="E9" s="52">
        <v>34688736.539999999</v>
      </c>
      <c r="F9" s="52">
        <v>50787062.740000002</v>
      </c>
      <c r="G9" s="52">
        <v>60438533.619999997</v>
      </c>
      <c r="H9" s="52">
        <f>+CALCULODERECURSOS!O57</f>
        <v>67592417.090000004</v>
      </c>
    </row>
    <row r="10" spans="1:10" x14ac:dyDescent="0.25">
      <c r="A10" s="48" t="s">
        <v>157</v>
      </c>
      <c r="B10" s="49">
        <v>37172023.099999994</v>
      </c>
      <c r="C10" s="49">
        <v>54774856.18</v>
      </c>
      <c r="D10" s="49">
        <v>70958681.680000007</v>
      </c>
      <c r="E10" s="49">
        <v>100528069.18000001</v>
      </c>
      <c r="F10" s="49">
        <v>140402641.97</v>
      </c>
      <c r="G10" s="49">
        <f>SUM(G11:G15)</f>
        <v>177678667.57000002</v>
      </c>
      <c r="H10" s="49">
        <f>SUM(H11:H15)</f>
        <v>122642840.27</v>
      </c>
    </row>
    <row r="11" spans="1:10" x14ac:dyDescent="0.25">
      <c r="A11" t="s">
        <v>158</v>
      </c>
      <c r="B11" s="51">
        <v>19985180.140000001</v>
      </c>
      <c r="C11" s="51">
        <v>27898012.789999999</v>
      </c>
      <c r="D11" s="51">
        <v>38619276.100000001</v>
      </c>
      <c r="E11" s="51">
        <v>53502006.259999998</v>
      </c>
      <c r="F11" s="51">
        <v>73625650.760000005</v>
      </c>
      <c r="G11" s="52">
        <v>94473491.930000007</v>
      </c>
      <c r="H11" s="52">
        <f>+EJECICIONEROGACIONES!O6</f>
        <v>74883399.070000008</v>
      </c>
    </row>
    <row r="12" spans="1:10" x14ac:dyDescent="0.25">
      <c r="A12" t="s">
        <v>159</v>
      </c>
      <c r="B12" s="51">
        <v>14991078.27</v>
      </c>
      <c r="C12" s="51">
        <v>22809496.370000001</v>
      </c>
      <c r="D12" s="51">
        <v>28738901.920000002</v>
      </c>
      <c r="E12" s="51">
        <v>42638388.920000002</v>
      </c>
      <c r="F12" s="51">
        <v>62125659.310000002</v>
      </c>
      <c r="G12" s="52">
        <v>76515388.170000002</v>
      </c>
      <c r="H12" s="52">
        <f>+EJECICIONEROGACIONES!O39</f>
        <v>45205998.240000002</v>
      </c>
    </row>
    <row r="13" spans="1:10" x14ac:dyDescent="0.25">
      <c r="A13" t="s">
        <v>160</v>
      </c>
      <c r="B13" s="51">
        <v>337643.91</v>
      </c>
      <c r="C13" s="51">
        <v>214277.92</v>
      </c>
      <c r="D13" s="51">
        <v>6892.85</v>
      </c>
      <c r="E13" s="51">
        <v>35968.21</v>
      </c>
      <c r="F13" s="51">
        <v>674074.99</v>
      </c>
      <c r="G13" s="52">
        <v>392962.16</v>
      </c>
      <c r="H13" s="52">
        <f>+EJECICIONEROGACIONES!O42</f>
        <v>175238.85</v>
      </c>
    </row>
    <row r="14" spans="1:10" x14ac:dyDescent="0.25">
      <c r="A14" t="s">
        <v>161</v>
      </c>
      <c r="B14" s="51">
        <v>1858120.78</v>
      </c>
      <c r="C14" s="51">
        <v>3853069.1</v>
      </c>
      <c r="D14" s="51">
        <v>3593610.81</v>
      </c>
      <c r="E14" s="51">
        <v>4351705.79</v>
      </c>
      <c r="F14" s="51">
        <v>3977256.91</v>
      </c>
      <c r="G14" s="52">
        <v>6296825.3099999996</v>
      </c>
      <c r="H14" s="52">
        <f>+EJECICIONEROGACIONES!O44</f>
        <v>2378204.1100000003</v>
      </c>
    </row>
    <row r="15" spans="1:10" ht="15.75" thickBot="1" x14ac:dyDescent="0.3">
      <c r="A15" s="2" t="s">
        <v>162</v>
      </c>
      <c r="B15" s="51"/>
      <c r="C15" s="51"/>
      <c r="D15" s="51"/>
      <c r="E15" s="51"/>
      <c r="F15" s="51"/>
      <c r="G15" s="52"/>
      <c r="H15" s="52"/>
      <c r="J15" s="86"/>
    </row>
    <row r="16" spans="1:10" ht="15.75" thickBot="1" x14ac:dyDescent="0.3">
      <c r="A16" s="83" t="s">
        <v>163</v>
      </c>
      <c r="B16" s="84">
        <v>6989435.8700000048</v>
      </c>
      <c r="C16" s="84">
        <v>8567756.3500000015</v>
      </c>
      <c r="D16" s="84">
        <v>13563034.100000009</v>
      </c>
      <c r="E16" s="84">
        <v>12150728.429999992</v>
      </c>
      <c r="F16" s="84">
        <v>18626676.51000002</v>
      </c>
      <c r="G16" s="84">
        <f>+G3-G10</f>
        <v>18988364.169999987</v>
      </c>
      <c r="H16" s="85">
        <f>+H3-H10</f>
        <v>58769052.920000002</v>
      </c>
      <c r="J16" s="86"/>
    </row>
    <row r="17" spans="1:11" x14ac:dyDescent="0.25">
      <c r="A17" s="56" t="s">
        <v>164</v>
      </c>
      <c r="B17" s="57">
        <v>978884.84</v>
      </c>
      <c r="C17" s="57">
        <v>627521.14</v>
      </c>
      <c r="D17" s="57">
        <v>248444.45</v>
      </c>
      <c r="E17" s="57">
        <v>1974678</v>
      </c>
      <c r="F17" s="57">
        <v>3224836.58</v>
      </c>
      <c r="G17" s="57">
        <v>0</v>
      </c>
      <c r="H17" s="57">
        <v>0</v>
      </c>
    </row>
    <row r="18" spans="1:11" x14ac:dyDescent="0.25">
      <c r="A18" s="58" t="s">
        <v>165</v>
      </c>
      <c r="B18" s="59">
        <v>978884.84</v>
      </c>
      <c r="C18" s="59">
        <v>627521.14</v>
      </c>
      <c r="D18" s="59">
        <v>248444.45</v>
      </c>
      <c r="E18" s="59">
        <v>1974678</v>
      </c>
      <c r="F18" s="60">
        <v>3224836.58</v>
      </c>
      <c r="G18" s="60"/>
      <c r="H18" s="60">
        <f>+CALCULODERECURSOS!O61</f>
        <v>0</v>
      </c>
    </row>
    <row r="19" spans="1:11" x14ac:dyDescent="0.25">
      <c r="A19" s="56" t="s">
        <v>166</v>
      </c>
      <c r="B19" s="57">
        <v>8626324.8900000006</v>
      </c>
      <c r="C19" s="57">
        <v>16537421.389999999</v>
      </c>
      <c r="D19" s="57">
        <v>9113559.7899999991</v>
      </c>
      <c r="E19" s="57">
        <v>20530341.719999999</v>
      </c>
      <c r="F19" s="57">
        <v>29333894.899999999</v>
      </c>
      <c r="G19" s="57">
        <f>+G21+G20</f>
        <v>35121477.870000005</v>
      </c>
      <c r="H19" s="57">
        <f>+H21+H20</f>
        <v>24607509.68</v>
      </c>
    </row>
    <row r="20" spans="1:11" x14ac:dyDescent="0.25">
      <c r="A20" t="s">
        <v>167</v>
      </c>
      <c r="B20" s="51">
        <v>1246227.08</v>
      </c>
      <c r="C20" s="51">
        <v>925103.95</v>
      </c>
      <c r="D20" s="51">
        <v>1217415.07</v>
      </c>
      <c r="E20" s="51">
        <v>3250651.02</v>
      </c>
      <c r="F20" s="51">
        <v>5992916.4100000001</v>
      </c>
      <c r="G20" s="51">
        <v>5606456.3399999999</v>
      </c>
      <c r="H20" s="51">
        <f>+EJECICIONEROGACIONES!O50</f>
        <v>7083801.9799999986</v>
      </c>
    </row>
    <row r="21" spans="1:11" x14ac:dyDescent="0.25">
      <c r="A21" t="s">
        <v>168</v>
      </c>
      <c r="B21" s="51">
        <v>7380097.8099999996</v>
      </c>
      <c r="C21" s="51">
        <v>15612317.439999999</v>
      </c>
      <c r="D21" s="51">
        <v>7896144.7199999997</v>
      </c>
      <c r="E21" s="51">
        <v>17279690.699999999</v>
      </c>
      <c r="F21" s="51">
        <v>23340978.489999998</v>
      </c>
      <c r="G21" s="51">
        <v>29515021.530000001</v>
      </c>
      <c r="H21" s="51">
        <f>+EJECICIONEROGACIONES!O54</f>
        <v>17523707.699999999</v>
      </c>
    </row>
    <row r="22" spans="1:11" x14ac:dyDescent="0.25">
      <c r="A22" s="48" t="s">
        <v>169</v>
      </c>
      <c r="B22" s="49">
        <v>45140343.810000002</v>
      </c>
      <c r="C22" s="49">
        <v>63970133.670000002</v>
      </c>
      <c r="D22" s="49">
        <v>84770160.230000019</v>
      </c>
      <c r="E22" s="49">
        <v>114653475.61</v>
      </c>
      <c r="F22" s="49">
        <v>162254155.06000003</v>
      </c>
      <c r="G22" s="49">
        <f>+G3+G17</f>
        <v>196667031.74000001</v>
      </c>
      <c r="H22" s="49">
        <f>+H3+H17</f>
        <v>181411893.19</v>
      </c>
      <c r="J22" s="79"/>
      <c r="K22" s="52"/>
    </row>
    <row r="23" spans="1:11" ht="15.75" thickBot="1" x14ac:dyDescent="0.3">
      <c r="A23" s="48" t="s">
        <v>170</v>
      </c>
      <c r="B23" s="49">
        <v>45798347.989999995</v>
      </c>
      <c r="C23" s="49">
        <v>71312277.569999993</v>
      </c>
      <c r="D23" s="49">
        <v>80072241.469999999</v>
      </c>
      <c r="E23" s="49">
        <v>121058410.90000001</v>
      </c>
      <c r="F23" s="49">
        <v>169736536.87</v>
      </c>
      <c r="G23" s="49">
        <f>+G19+G10</f>
        <v>212800145.44000003</v>
      </c>
      <c r="H23" s="49">
        <f>+H19+H10</f>
        <v>147250349.94999999</v>
      </c>
      <c r="J23" s="79"/>
      <c r="K23" s="52"/>
    </row>
    <row r="24" spans="1:11" ht="15.75" thickBot="1" x14ac:dyDescent="0.3">
      <c r="A24" s="80" t="s">
        <v>171</v>
      </c>
      <c r="B24" s="81">
        <v>-658004.17999999225</v>
      </c>
      <c r="C24" s="81">
        <v>-7342143.8999999911</v>
      </c>
      <c r="D24" s="81">
        <v>4697918.7600000203</v>
      </c>
      <c r="E24" s="81">
        <v>-6404935.2900000066</v>
      </c>
      <c r="F24" s="81">
        <v>-7482381.8099999726</v>
      </c>
      <c r="G24" s="81">
        <f>+G22-G23</f>
        <v>-16133113.700000018</v>
      </c>
      <c r="H24" s="82">
        <f>+H22-H23</f>
        <v>34161543.24000001</v>
      </c>
    </row>
    <row r="25" spans="1:11" x14ac:dyDescent="0.25">
      <c r="A25" s="61" t="s">
        <v>172</v>
      </c>
      <c r="B25" s="62">
        <v>5292172.62</v>
      </c>
      <c r="C25" s="62">
        <v>4124525.18</v>
      </c>
      <c r="D25" s="62">
        <v>2957430.51</v>
      </c>
      <c r="E25" s="62">
        <v>8254683.0800000001</v>
      </c>
      <c r="F25" s="62">
        <v>12402239.809999999</v>
      </c>
      <c r="G25" s="62">
        <v>14184969.66</v>
      </c>
      <c r="H25" s="62">
        <f>SUM(H26:H28)</f>
        <v>2126368.52</v>
      </c>
      <c r="J25" s="52"/>
    </row>
    <row r="26" spans="1:11" x14ac:dyDescent="0.25">
      <c r="A26" t="s">
        <v>173</v>
      </c>
      <c r="B26" s="51">
        <v>1725000</v>
      </c>
      <c r="C26" s="51"/>
      <c r="D26" s="51"/>
      <c r="E26" s="51">
        <v>2500000</v>
      </c>
      <c r="F26" s="51">
        <v>6928595</v>
      </c>
      <c r="G26" s="51">
        <v>0</v>
      </c>
      <c r="H26" s="51"/>
    </row>
    <row r="27" spans="1:11" x14ac:dyDescent="0.25">
      <c r="A27" s="58" t="s">
        <v>89</v>
      </c>
      <c r="B27" s="59">
        <v>2623760.67</v>
      </c>
      <c r="C27" s="59">
        <v>3182506.15</v>
      </c>
      <c r="D27" s="59">
        <v>2729685.51</v>
      </c>
      <c r="E27" s="59">
        <v>3471835.5</v>
      </c>
      <c r="F27" s="60">
        <v>5473644.8099999996</v>
      </c>
      <c r="G27" s="60"/>
      <c r="H27" s="60"/>
    </row>
    <row r="28" spans="1:11" x14ac:dyDescent="0.25">
      <c r="A28" t="s">
        <v>174</v>
      </c>
      <c r="B28" s="51">
        <v>943411.95000000019</v>
      </c>
      <c r="C28" s="52">
        <v>942019.03000000026</v>
      </c>
      <c r="D28" s="51">
        <v>227745</v>
      </c>
      <c r="E28" s="52">
        <v>2282847.58</v>
      </c>
      <c r="F28" s="51"/>
      <c r="G28" s="51"/>
      <c r="H28" s="51">
        <f>+CALCULODERECURSOS!O63</f>
        <v>2126368.52</v>
      </c>
    </row>
    <row r="29" spans="1:11" x14ac:dyDescent="0.25">
      <c r="A29" s="56" t="s">
        <v>175</v>
      </c>
      <c r="B29" s="57">
        <v>2112710.92</v>
      </c>
      <c r="C29" s="57">
        <v>1609261.66</v>
      </c>
      <c r="D29" s="57">
        <v>5887013.1699999999</v>
      </c>
      <c r="E29" s="57">
        <v>1418946.22</v>
      </c>
      <c r="F29" s="57">
        <v>2949846.06</v>
      </c>
      <c r="G29" s="57">
        <f>+G30</f>
        <v>5634893.6299999999</v>
      </c>
      <c r="H29" s="57">
        <f>+H30</f>
        <v>670661.30999999994</v>
      </c>
    </row>
    <row r="30" spans="1:11" x14ac:dyDescent="0.25">
      <c r="A30" t="s">
        <v>176</v>
      </c>
      <c r="B30" s="51">
        <v>2112710.92</v>
      </c>
      <c r="C30" s="51">
        <v>1609261.66</v>
      </c>
      <c r="D30" s="51">
        <v>5887013.1699999999</v>
      </c>
      <c r="E30" s="51">
        <v>1418946.22</v>
      </c>
      <c r="F30" s="51">
        <v>2949846.06</v>
      </c>
      <c r="G30" s="51">
        <v>5634893.6299999999</v>
      </c>
      <c r="H30" s="51">
        <f>+EJECICIONEROGACIONES!O57</f>
        <v>670661.30999999994</v>
      </c>
      <c r="J30" s="52"/>
    </row>
    <row r="31" spans="1:11" ht="15.75" thickBot="1" x14ac:dyDescent="0.3">
      <c r="A31" s="63" t="s">
        <v>177</v>
      </c>
      <c r="B31" s="56"/>
      <c r="C31" s="56"/>
      <c r="D31" s="56"/>
      <c r="E31" s="56"/>
      <c r="F31" s="56"/>
      <c r="G31" s="64">
        <v>-2584379.81</v>
      </c>
      <c r="H31" s="56"/>
    </row>
    <row r="32" spans="1:11" ht="15.75" thickBot="1" x14ac:dyDescent="0.3">
      <c r="A32" s="80" t="s">
        <v>178</v>
      </c>
      <c r="B32" s="81">
        <v>2521457.5200000079</v>
      </c>
      <c r="C32" s="81">
        <v>-4826880.3799999906</v>
      </c>
      <c r="D32" s="81">
        <v>1768336.1000000201</v>
      </c>
      <c r="E32" s="81">
        <v>430801.56999999355</v>
      </c>
      <c r="F32" s="81">
        <v>1970011.940000026</v>
      </c>
      <c r="G32" s="81">
        <f>+G24+G25-G29+G31</f>
        <v>-10167417.480000017</v>
      </c>
      <c r="H32" s="82">
        <f>+H24+H25-H29</f>
        <v>35617250.45000001</v>
      </c>
    </row>
    <row r="33" spans="1:8" ht="15.75" x14ac:dyDescent="0.25">
      <c r="A33" s="228" t="s">
        <v>179</v>
      </c>
      <c r="B33" s="228"/>
      <c r="C33" s="228"/>
      <c r="D33" s="228"/>
      <c r="E33" s="228"/>
      <c r="F33" s="228"/>
      <c r="G33" s="228"/>
      <c r="H33" s="228"/>
    </row>
    <row r="34" spans="1:8" x14ac:dyDescent="0.25">
      <c r="A34" s="203" t="s">
        <v>181</v>
      </c>
      <c r="B34" s="66">
        <f t="shared" ref="B34:H34" si="0">+B11/B10</f>
        <v>0.53764036695651374</v>
      </c>
      <c r="C34" s="66">
        <f t="shared" si="0"/>
        <v>0.50932151603140907</v>
      </c>
      <c r="D34" s="66">
        <f t="shared" si="0"/>
        <v>0.54425019159967003</v>
      </c>
      <c r="E34" s="66">
        <f t="shared" si="0"/>
        <v>0.53220962758373747</v>
      </c>
      <c r="F34" s="66">
        <f t="shared" si="0"/>
        <v>0.52438935426679278</v>
      </c>
      <c r="G34" s="66">
        <f t="shared" si="0"/>
        <v>0.53170981762782699</v>
      </c>
      <c r="H34" s="66">
        <f t="shared" si="0"/>
        <v>0.61058108981448178</v>
      </c>
    </row>
    <row r="35" spans="1:8" ht="18" x14ac:dyDescent="0.25">
      <c r="A35" s="202" t="s">
        <v>182</v>
      </c>
      <c r="B35" s="67">
        <f t="shared" ref="B35:H35" si="1">+B12/B10</f>
        <v>0.40328927563805378</v>
      </c>
      <c r="C35" s="67">
        <f t="shared" si="1"/>
        <v>0.41642275234906884</v>
      </c>
      <c r="D35" s="67">
        <f t="shared" si="1"/>
        <v>0.40500896070198805</v>
      </c>
      <c r="E35" s="67">
        <f t="shared" si="1"/>
        <v>0.4241441148506897</v>
      </c>
      <c r="F35" s="67">
        <f t="shared" si="1"/>
        <v>0.44248212454060848</v>
      </c>
      <c r="G35" s="67">
        <f t="shared" si="1"/>
        <v>0.43063913758726974</v>
      </c>
      <c r="H35" s="68">
        <f t="shared" si="1"/>
        <v>0.36859875505556083</v>
      </c>
    </row>
    <row r="36" spans="1:8" x14ac:dyDescent="0.25">
      <c r="A36" s="203" t="s">
        <v>183</v>
      </c>
      <c r="B36" s="66">
        <f t="shared" ref="B36:H36" si="2">+B24/B3</f>
        <v>-1.4899964705581652E-2</v>
      </c>
      <c r="C36" s="66">
        <f t="shared" si="2"/>
        <v>-0.11591160526450725</v>
      </c>
      <c r="D36" s="66">
        <f t="shared" si="2"/>
        <v>5.5582387515986362E-2</v>
      </c>
      <c r="E36" s="66">
        <f t="shared" si="2"/>
        <v>-5.6842417791575568E-2</v>
      </c>
      <c r="F36" s="66">
        <f t="shared" si="2"/>
        <v>-4.7050329345031922E-2</v>
      </c>
      <c r="G36" s="66">
        <f t="shared" si="2"/>
        <v>-8.2032629247837024E-2</v>
      </c>
      <c r="H36" s="66">
        <f t="shared" si="2"/>
        <v>0.18830928137782701</v>
      </c>
    </row>
    <row r="37" spans="1:8" x14ac:dyDescent="0.25">
      <c r="A37" s="202" t="s">
        <v>184</v>
      </c>
      <c r="B37" s="65">
        <f t="shared" ref="B37:H37" si="3">+B32/B22</f>
        <v>5.5858181555130865E-2</v>
      </c>
      <c r="C37" s="65">
        <f t="shared" si="3"/>
        <v>-7.5455217975629263E-2</v>
      </c>
      <c r="D37" s="65">
        <f t="shared" si="3"/>
        <v>2.086036047592852E-2</v>
      </c>
      <c r="E37" s="65">
        <f t="shared" si="3"/>
        <v>3.7574226835075494E-3</v>
      </c>
      <c r="F37" s="65">
        <f t="shared" si="3"/>
        <v>1.214151920652839E-2</v>
      </c>
      <c r="G37" s="65">
        <f t="shared" si="3"/>
        <v>-5.1698636980709922E-2</v>
      </c>
      <c r="H37" s="65">
        <f t="shared" si="3"/>
        <v>0.1963336020792012</v>
      </c>
    </row>
    <row r="38" spans="1:8" x14ac:dyDescent="0.25">
      <c r="A38" s="204" t="s">
        <v>277</v>
      </c>
      <c r="B38" s="69">
        <f>+B10/B23</f>
        <v>0.81164550101493738</v>
      </c>
      <c r="C38" s="69">
        <f t="shared" ref="C38:H38" si="4">+C10/C23</f>
        <v>0.76809853851930487</v>
      </c>
      <c r="D38" s="69">
        <f t="shared" si="4"/>
        <v>0.88618328121344658</v>
      </c>
      <c r="E38" s="69">
        <f t="shared" si="4"/>
        <v>0.8304096215424549</v>
      </c>
      <c r="F38" s="69">
        <f t="shared" si="4"/>
        <v>0.82717984329757699</v>
      </c>
      <c r="G38" s="69">
        <f t="shared" si="4"/>
        <v>0.83495557393825814</v>
      </c>
      <c r="H38" s="69">
        <f t="shared" si="4"/>
        <v>0.83288657929603793</v>
      </c>
    </row>
    <row r="39" spans="1:8" x14ac:dyDescent="0.25">
      <c r="A39" s="202" t="s">
        <v>278</v>
      </c>
      <c r="B39" s="200">
        <f>+B12/B23</f>
        <v>0.32732792617919931</v>
      </c>
      <c r="C39" s="200">
        <f t="shared" ref="C39:H39" si="5">+C12/C23</f>
        <v>0.31985370748550618</v>
      </c>
      <c r="D39" s="200">
        <f t="shared" si="5"/>
        <v>0.35891216971573559</v>
      </c>
      <c r="E39" s="200">
        <f t="shared" si="5"/>
        <v>0.35221335389262076</v>
      </c>
      <c r="F39" s="200">
        <f t="shared" si="5"/>
        <v>0.36601229443947947</v>
      </c>
      <c r="G39" s="200">
        <f t="shared" si="5"/>
        <v>0.35956454828445533</v>
      </c>
      <c r="H39" s="200">
        <f t="shared" si="5"/>
        <v>0.30700095623100421</v>
      </c>
    </row>
    <row r="40" spans="1:8" x14ac:dyDescent="0.25">
      <c r="A40" s="205" t="s">
        <v>279</v>
      </c>
      <c r="B40" s="132">
        <f>+B19/B23</f>
        <v>0.18835449898506265</v>
      </c>
      <c r="C40" s="132">
        <f t="shared" ref="C40:H40" si="6">+C19/C23</f>
        <v>0.23190146148069521</v>
      </c>
      <c r="D40" s="132">
        <f t="shared" si="6"/>
        <v>0.11381671878655353</v>
      </c>
      <c r="E40" s="132">
        <f t="shared" si="6"/>
        <v>0.16959037845754507</v>
      </c>
      <c r="F40" s="132">
        <f t="shared" si="6"/>
        <v>0.17282015670242298</v>
      </c>
      <c r="G40" s="132">
        <f t="shared" si="6"/>
        <v>0.16504442606174188</v>
      </c>
      <c r="H40" s="132">
        <f t="shared" si="6"/>
        <v>0.16711342070396215</v>
      </c>
    </row>
  </sheetData>
  <sheetProtection algorithmName="SHA-512" hashValue="HSp9Jd4w4FBRkQEvlH3gquebKbX9Ia0lgPsoNAObsnbW9Kf3V3RBUIe2sWiAWimk7BYKtBMccXgdMqLM9k63Sg==" saltValue="8ufREDsa4a9gPzCICR4+BA==" spinCount="100000" sheet="1" objects="1" scenarios="1"/>
  <mergeCells count="3">
    <mergeCell ref="A33:H33"/>
    <mergeCell ref="A1:F1"/>
    <mergeCell ref="G1:H1"/>
  </mergeCells>
  <conditionalFormatting sqref="B35:H35">
    <cfRule type="dataBar" priority="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{12A6F8ED-AFDB-463D-AE35-B7521E76FB2D}</x14:id>
        </ext>
      </extLst>
    </cfRule>
    <cfRule type="iconSet" priority="8">
      <iconSet iconSet="3Arrows">
        <cfvo type="percent" val="0"/>
        <cfvo type="percent" val="33"/>
        <cfvo type="percent" val="67"/>
      </iconSet>
    </cfRule>
  </conditionalFormatting>
  <conditionalFormatting sqref="B38:H38">
    <cfRule type="dataBar" priority="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{083C6F44-9738-4869-986C-53058D074855}</x14:id>
        </ext>
      </extLst>
    </cfRule>
    <cfRule type="iconSet" priority="7">
      <iconSet iconSet="3Arrows">
        <cfvo type="percent" val="0"/>
        <cfvo type="percent" val="33"/>
        <cfvo type="percent" val="67"/>
      </iconSet>
    </cfRule>
  </conditionalFormatting>
  <conditionalFormatting sqref="B37:H37">
    <cfRule type="dataBar" priority="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{FC53F6F9-8F6F-4BED-9B47-2C8EEEB38992}</x14:id>
        </ext>
      </extLst>
    </cfRule>
    <cfRule type="iconSet" priority="6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B39:H39">
    <cfRule type="iconSet" priority="1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dataBar" priority="2">
      <dataBar>
        <cfvo type="min"/>
        <cfvo type="max"/>
        <color rgb="FFFFB628"/>
      </dataBar>
    </cfRule>
  </conditionalFormatting>
  <hyperlinks>
    <hyperlink ref="G1:H1" location="INDICE!A1" display="Volver índice"/>
  </hyperlinks>
  <pageMargins left="0.7" right="0.7" top="0.75" bottom="0.75" header="0.3" footer="0.3"/>
  <pageSetup paperSize="9" scale="47" orientation="landscape" r:id="rId1"/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12A6F8ED-AFDB-463D-AE35-B7521E76FB2D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B35:H35</xm:sqref>
        </x14:conditionalFormatting>
        <x14:conditionalFormatting xmlns:xm="http://schemas.microsoft.com/office/excel/2006/main">
          <x14:cfRule type="dataBar" id="{083C6F44-9738-4869-986C-53058D074855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B38:H38</xm:sqref>
        </x14:conditionalFormatting>
        <x14:conditionalFormatting xmlns:xm="http://schemas.microsoft.com/office/excel/2006/main">
          <x14:cfRule type="dataBar" id="{FC53F6F9-8F6F-4BED-9B47-2C8EEEB38992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B37:H37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89999084444715716"/>
  </sheetPr>
  <dimension ref="A1:K20"/>
  <sheetViews>
    <sheetView workbookViewId="0">
      <selection activeCell="I27" sqref="I27"/>
    </sheetView>
  </sheetViews>
  <sheetFormatPr defaultColWidth="9.140625" defaultRowHeight="15" x14ac:dyDescent="0.25"/>
  <cols>
    <col min="1" max="1" width="44.5703125" customWidth="1"/>
    <col min="2" max="7" width="19.42578125" customWidth="1"/>
    <col min="8" max="8" width="17.140625" customWidth="1"/>
    <col min="9" max="9" width="16.140625" customWidth="1"/>
    <col min="10" max="10" width="17.85546875" customWidth="1"/>
    <col min="11" max="11" width="17.28515625" customWidth="1"/>
  </cols>
  <sheetData>
    <row r="1" spans="1:11" ht="21" x14ac:dyDescent="0.35">
      <c r="A1" s="231" t="s">
        <v>190</v>
      </c>
      <c r="B1" s="231"/>
      <c r="C1" s="231"/>
      <c r="E1" s="232" t="s">
        <v>191</v>
      </c>
      <c r="F1" s="232"/>
    </row>
    <row r="3" spans="1:11" ht="21" x14ac:dyDescent="0.35">
      <c r="A3" s="230" t="s">
        <v>137</v>
      </c>
      <c r="B3" s="230"/>
      <c r="C3" s="230"/>
      <c r="D3" s="230"/>
      <c r="E3" s="230"/>
      <c r="F3" s="230"/>
    </row>
    <row r="4" spans="1:11" ht="18.75" x14ac:dyDescent="0.3">
      <c r="A4" s="41" t="s">
        <v>138</v>
      </c>
    </row>
    <row r="5" spans="1:11" x14ac:dyDescent="0.25">
      <c r="A5" s="11"/>
      <c r="B5" s="45" t="str">
        <f>+EJECICIONEROGACIONES!B2</f>
        <v>PRESUPUESTO</v>
      </c>
      <c r="C5" s="45" t="str">
        <f>+EJECICIONEROGACIONES!C2</f>
        <v>ENERO</v>
      </c>
      <c r="D5" s="45" t="str">
        <f>+EJECICIONEROGACIONES!D2</f>
        <v>FEBRERO</v>
      </c>
      <c r="E5" s="45" t="str">
        <f>+EJECICIONEROGACIONES!E2</f>
        <v>MARZO</v>
      </c>
      <c r="F5" s="45" t="str">
        <f>+EJECICIONEROGACIONES!F2</f>
        <v>ABRIL</v>
      </c>
      <c r="G5" s="45" t="str">
        <f>+EJECICIONEROGACIONES!G2</f>
        <v>MAYO</v>
      </c>
      <c r="H5" s="45" t="str">
        <f>+EJECICIONEROGACIONES!H2</f>
        <v>JUNIO</v>
      </c>
      <c r="I5" s="45" t="str">
        <f>+EJECICIONEROGACIONES!I2</f>
        <v>JULIO</v>
      </c>
      <c r="J5" s="45" t="str">
        <f>+EJECICIONEROGACIONES!J2</f>
        <v>AGOSTO</v>
      </c>
    </row>
    <row r="6" spans="1:11" x14ac:dyDescent="0.25">
      <c r="A6" s="36" t="s">
        <v>55</v>
      </c>
      <c r="B6" s="42">
        <f t="shared" ref="B6:G6" si="0">SUM(B7:B11)</f>
        <v>190870000</v>
      </c>
      <c r="C6" s="42">
        <f t="shared" si="0"/>
        <v>10260968.17</v>
      </c>
      <c r="D6" s="42">
        <f t="shared" si="0"/>
        <v>13142320.229999999</v>
      </c>
      <c r="E6" s="42">
        <f t="shared" si="0"/>
        <v>14976118.510000002</v>
      </c>
      <c r="F6" s="42">
        <f t="shared" si="0"/>
        <v>15780008.98</v>
      </c>
      <c r="G6" s="42">
        <f t="shared" si="0"/>
        <v>15422990.369999999</v>
      </c>
      <c r="H6" s="42">
        <f t="shared" ref="H6:I6" si="1">SUM(H7:H11)</f>
        <v>20062402.660000004</v>
      </c>
      <c r="I6" s="42">
        <f t="shared" si="1"/>
        <v>15900888.979999997</v>
      </c>
      <c r="J6" s="42">
        <f t="shared" ref="J6" si="2">SUM(J7:J11)</f>
        <v>17097142.369999997</v>
      </c>
      <c r="K6" s="79">
        <f>SUM(C6:J6)</f>
        <v>122642840.27000001</v>
      </c>
    </row>
    <row r="7" spans="1:11" x14ac:dyDescent="0.25">
      <c r="A7" s="33" t="s">
        <v>135</v>
      </c>
      <c r="B7" s="34">
        <f>+EJECICIONEROGACIONES!B6</f>
        <v>99500000</v>
      </c>
      <c r="C7" s="34">
        <f>+EJECICIONEROGACIONES!C6</f>
        <v>8164768.0900000008</v>
      </c>
      <c r="D7" s="34">
        <f>+EJECICIONEROGACIONES!D6</f>
        <v>8550906.6199999992</v>
      </c>
      <c r="E7" s="34">
        <f>+EJECICIONEROGACIONES!E6</f>
        <v>8887585.9400000013</v>
      </c>
      <c r="F7" s="34">
        <f>+EJECICIONEROGACIONES!F6</f>
        <v>8826747.0600000005</v>
      </c>
      <c r="G7" s="34">
        <f>+EJECICIONEROGACIONES!G6</f>
        <v>8917169.8100000005</v>
      </c>
      <c r="H7" s="34">
        <f>+EJECICIONEROGACIONES!H6</f>
        <v>11679895.920000002</v>
      </c>
      <c r="I7" s="34">
        <f>+EJECICIONEROGACIONES!I6</f>
        <v>9719466.8299999982</v>
      </c>
      <c r="J7" s="34">
        <f>+EJECICIONEROGACIONES!J6</f>
        <v>10136858.799999999</v>
      </c>
      <c r="K7" s="79">
        <f t="shared" ref="K7:K14" si="3">SUM(C7:J7)</f>
        <v>74883399.070000008</v>
      </c>
    </row>
    <row r="8" spans="1:11" x14ac:dyDescent="0.25">
      <c r="A8" s="33" t="s">
        <v>119</v>
      </c>
      <c r="B8" s="34">
        <f>+EJECICIONEROGACIONES!B39</f>
        <v>60130000</v>
      </c>
      <c r="C8" s="34">
        <f>+EJECICIONEROGACIONES!C39</f>
        <v>1987983.05</v>
      </c>
      <c r="D8" s="34">
        <f>+EJECICIONEROGACIONES!D39</f>
        <v>4448985.5299999993</v>
      </c>
      <c r="E8" s="34">
        <f>+EJECICIONEROGACIONES!E39</f>
        <v>5790575.4900000002</v>
      </c>
      <c r="F8" s="34">
        <f>+EJECICIONEROGACIONES!F39</f>
        <v>6674571.4199999999</v>
      </c>
      <c r="G8" s="34">
        <f>+EJECICIONEROGACIONES!G39</f>
        <v>6034248.5199999996</v>
      </c>
      <c r="H8" s="34">
        <f>+EJECICIONEROGACIONES!H39</f>
        <v>7928370.5499999998</v>
      </c>
      <c r="I8" s="34">
        <f>+EJECICIONEROGACIONES!I39</f>
        <v>5766645.1100000003</v>
      </c>
      <c r="J8" s="34">
        <f>+EJECICIONEROGACIONES!J39</f>
        <v>6574618.5699999994</v>
      </c>
      <c r="K8" s="79">
        <f t="shared" si="3"/>
        <v>45205998.240000002</v>
      </c>
    </row>
    <row r="9" spans="1:11" x14ac:dyDescent="0.25">
      <c r="A9" s="33" t="s">
        <v>120</v>
      </c>
      <c r="B9" s="34">
        <f>+EJECICIONEROGACIONES!B43</f>
        <v>240000</v>
      </c>
      <c r="C9" s="34">
        <f>+EJECICIONEROGACIONES!C43</f>
        <v>28481.53</v>
      </c>
      <c r="D9" s="34">
        <f>+EJECICIONEROGACIONES!D43</f>
        <v>29118.83</v>
      </c>
      <c r="E9" s="34">
        <f>+EJECICIONEROGACIONES!E43</f>
        <v>21797.23</v>
      </c>
      <c r="F9" s="34">
        <f>+EJECICIONEROGACIONES!F43</f>
        <v>22923.09</v>
      </c>
      <c r="G9" s="34">
        <f>+EJECICIONEROGACIONES!G43</f>
        <v>21918</v>
      </c>
      <c r="H9" s="34">
        <f>+EJECICIONEROGACIONES!H43</f>
        <v>21031.85</v>
      </c>
      <c r="I9" s="34">
        <f>+EJECICIONEROGACIONES!I43</f>
        <v>15872.35</v>
      </c>
      <c r="J9" s="34">
        <f>+EJECICIONEROGACIONES!J43</f>
        <v>14095.97</v>
      </c>
      <c r="K9" s="79">
        <f t="shared" si="3"/>
        <v>175238.85</v>
      </c>
    </row>
    <row r="10" spans="1:11" x14ac:dyDescent="0.25">
      <c r="A10" s="33" t="s">
        <v>66</v>
      </c>
      <c r="B10" s="35">
        <f>+EJECICIONEROGACIONES!B44</f>
        <v>6000000</v>
      </c>
      <c r="C10" s="35">
        <f>+EJECICIONEROGACIONES!C44</f>
        <v>79735.5</v>
      </c>
      <c r="D10" s="35">
        <f>+EJECICIONEROGACIONES!D44</f>
        <v>113309.25</v>
      </c>
      <c r="E10" s="35">
        <f>+EJECICIONEROGACIONES!E44</f>
        <v>276159.84999999998</v>
      </c>
      <c r="F10" s="35">
        <f>+EJECICIONEROGACIONES!F44</f>
        <v>255767.41</v>
      </c>
      <c r="G10" s="35">
        <f>+EJECICIONEROGACIONES!G44</f>
        <v>449654.04</v>
      </c>
      <c r="H10" s="35">
        <f>+EJECICIONEROGACIONES!H44</f>
        <v>433104.34</v>
      </c>
      <c r="I10" s="35">
        <f>+EJECICIONEROGACIONES!I44</f>
        <v>398904.69</v>
      </c>
      <c r="J10" s="35">
        <f>+EJECICIONEROGACIONES!J44</f>
        <v>371569.03</v>
      </c>
      <c r="K10" s="79">
        <f t="shared" si="3"/>
        <v>2378204.1100000003</v>
      </c>
    </row>
    <row r="11" spans="1:11" x14ac:dyDescent="0.25">
      <c r="A11" s="32" t="str">
        <f>+EJECICIONEROGACIONES!A58</f>
        <v>CREDITO ADICIONAL PARA OPERACIONES CORRIENTES</v>
      </c>
      <c r="B11" s="15">
        <f>+EJECICIONEROGACIONES!B58</f>
        <v>25000000</v>
      </c>
      <c r="C11" s="16">
        <f>+EJECICIONEROGACIONES!C58</f>
        <v>0</v>
      </c>
      <c r="D11" s="16">
        <f>+EJECICIONEROGACIONES!D58</f>
        <v>0</v>
      </c>
      <c r="E11" s="16">
        <f>+EJECICIONEROGACIONES!E58</f>
        <v>0</v>
      </c>
      <c r="F11" s="16">
        <f>+EJECICIONEROGACIONES!F58</f>
        <v>0</v>
      </c>
      <c r="G11" s="16">
        <f>+EJECICIONEROGACIONES!G58</f>
        <v>0</v>
      </c>
      <c r="H11" s="16">
        <f>+EJECICIONEROGACIONES!H58</f>
        <v>0</v>
      </c>
      <c r="I11" s="16">
        <f>+EJECICIONEROGACIONES!I58</f>
        <v>0</v>
      </c>
      <c r="J11" s="16">
        <f>+EJECICIONEROGACIONES!J58</f>
        <v>0</v>
      </c>
      <c r="K11" s="79">
        <f t="shared" si="3"/>
        <v>0</v>
      </c>
    </row>
    <row r="12" spans="1:11" x14ac:dyDescent="0.25">
      <c r="A12" s="37" t="s">
        <v>67</v>
      </c>
      <c r="B12" s="42">
        <f>+EJECICIONEROGACIONES!B48</f>
        <v>53930000</v>
      </c>
      <c r="C12" s="42">
        <f>+EJECICIONEROGACIONES!C48</f>
        <v>87056.01</v>
      </c>
      <c r="D12" s="42">
        <f>+EJECICIONEROGACIONES!D48</f>
        <v>73072.38</v>
      </c>
      <c r="E12" s="42">
        <f>+EJECICIONEROGACIONES!E48</f>
        <v>992110</v>
      </c>
      <c r="F12" s="42">
        <f>+EJECICIONEROGACIONES!F48</f>
        <v>1946151.9900000002</v>
      </c>
      <c r="G12" s="42">
        <f>+EJECICIONEROGACIONES!G48</f>
        <v>1234063.95</v>
      </c>
      <c r="H12" s="42">
        <f>+EJECICIONEROGACIONES!H48</f>
        <v>5392710.3899999997</v>
      </c>
      <c r="I12" s="42">
        <f>+EJECICIONEROGACIONES!I48</f>
        <v>2072779.44</v>
      </c>
      <c r="J12" s="42">
        <f>+EJECICIONEROGACIONES!J48</f>
        <v>12809565.52</v>
      </c>
      <c r="K12" s="79">
        <f t="shared" si="3"/>
        <v>24607509.68</v>
      </c>
    </row>
    <row r="13" spans="1:11" x14ac:dyDescent="0.25">
      <c r="A13" s="37" t="s">
        <v>134</v>
      </c>
      <c r="B13" s="42">
        <f>+EJECICIONEROGACIONES!B56</f>
        <v>16200000</v>
      </c>
      <c r="C13" s="42">
        <f>+EJECICIONEROGACIONES!C56</f>
        <v>76535.62</v>
      </c>
      <c r="D13" s="42">
        <f>+EJECICIONEROGACIONES!D56</f>
        <v>77494.86</v>
      </c>
      <c r="E13" s="42">
        <f>+EJECICIONEROGACIONES!E56</f>
        <v>81826.789999999994</v>
      </c>
      <c r="F13" s="42">
        <f>+EJECICIONEROGACIONES!F56</f>
        <v>82527.92</v>
      </c>
      <c r="G13" s="42">
        <f>+EJECICIONEROGACIONES!G56</f>
        <v>84295.69</v>
      </c>
      <c r="H13" s="42">
        <f>+EJECICIONEROGACIONES!H56</f>
        <v>86141.41</v>
      </c>
      <c r="I13" s="42">
        <f>+EJECICIONEROGACIONES!I56</f>
        <v>89815.78</v>
      </c>
      <c r="J13" s="42">
        <f>+EJECICIONEROGACIONES!J56</f>
        <v>92023.24</v>
      </c>
      <c r="K13" s="79">
        <f t="shared" si="3"/>
        <v>670661.30999999994</v>
      </c>
    </row>
    <row r="14" spans="1:11" x14ac:dyDescent="0.25">
      <c r="A14" s="39" t="s">
        <v>136</v>
      </c>
      <c r="B14" s="38">
        <f t="shared" ref="B14:G14" si="4">+B6+B12+B13</f>
        <v>261000000</v>
      </c>
      <c r="C14" s="38">
        <f t="shared" si="4"/>
        <v>10424559.799999999</v>
      </c>
      <c r="D14" s="38">
        <f t="shared" si="4"/>
        <v>13292887.469999999</v>
      </c>
      <c r="E14" s="38">
        <f t="shared" si="4"/>
        <v>16050055.300000001</v>
      </c>
      <c r="F14" s="38">
        <f t="shared" si="4"/>
        <v>17808688.890000001</v>
      </c>
      <c r="G14" s="38">
        <f t="shared" si="4"/>
        <v>16741350.009999998</v>
      </c>
      <c r="H14" s="38">
        <f t="shared" ref="H14:I14" si="5">+H6+H12+H13</f>
        <v>25541254.460000005</v>
      </c>
      <c r="I14" s="38">
        <f t="shared" si="5"/>
        <v>18063484.199999999</v>
      </c>
      <c r="J14" s="38">
        <f t="shared" ref="J14" si="6">+J6+J12+J13</f>
        <v>29998731.129999995</v>
      </c>
      <c r="K14" s="79">
        <f t="shared" si="3"/>
        <v>147921011.25999999</v>
      </c>
    </row>
    <row r="15" spans="1:11" x14ac:dyDescent="0.25">
      <c r="A15" s="40"/>
    </row>
    <row r="16" spans="1:11" x14ac:dyDescent="0.25">
      <c r="A16" s="43" t="s">
        <v>139</v>
      </c>
      <c r="B16" s="105" t="str">
        <f t="shared" ref="B16:G16" si="7">+B5</f>
        <v>PRESUPUESTO</v>
      </c>
      <c r="C16" s="105" t="str">
        <f t="shared" si="7"/>
        <v>ENERO</v>
      </c>
      <c r="D16" s="105" t="str">
        <f t="shared" si="7"/>
        <v>FEBRERO</v>
      </c>
      <c r="E16" s="105" t="str">
        <f t="shared" si="7"/>
        <v>MARZO</v>
      </c>
      <c r="F16" s="105" t="str">
        <f t="shared" si="7"/>
        <v>ABRIL</v>
      </c>
      <c r="G16" s="106" t="str">
        <f t="shared" si="7"/>
        <v>MAYO</v>
      </c>
      <c r="H16" s="106" t="str">
        <f t="shared" ref="H16:I16" si="8">+H5</f>
        <v>JUNIO</v>
      </c>
      <c r="I16" s="106" t="str">
        <f t="shared" si="8"/>
        <v>JULIO</v>
      </c>
      <c r="J16" s="106" t="str">
        <f t="shared" ref="J16" si="9">+J5</f>
        <v>AGOSTO</v>
      </c>
      <c r="K16" s="46" t="s">
        <v>195</v>
      </c>
    </row>
    <row r="17" spans="1:11" x14ac:dyDescent="0.25">
      <c r="A17" s="12" t="s">
        <v>140</v>
      </c>
      <c r="B17" s="44">
        <f t="shared" ref="B17:G17" si="10">+B7/B14</f>
        <v>0.38122605363984674</v>
      </c>
      <c r="C17" s="44">
        <f t="shared" si="10"/>
        <v>0.78322425566593246</v>
      </c>
      <c r="D17" s="44">
        <f t="shared" si="10"/>
        <v>0.64326931521071551</v>
      </c>
      <c r="E17" s="44">
        <f t="shared" si="10"/>
        <v>0.55374176436638201</v>
      </c>
      <c r="F17" s="44">
        <f t="shared" si="10"/>
        <v>0.49564272330886905</v>
      </c>
      <c r="G17" s="44">
        <f t="shared" si="10"/>
        <v>0.5326434131461063</v>
      </c>
      <c r="H17" s="44">
        <f t="shared" ref="H17:I17" si="11">+H7/H14</f>
        <v>0.45729531171978305</v>
      </c>
      <c r="I17" s="44">
        <f t="shared" si="11"/>
        <v>0.53807265101159163</v>
      </c>
      <c r="J17" s="44">
        <f t="shared" ref="J17" si="12">+J7/J14</f>
        <v>0.33790958544452276</v>
      </c>
      <c r="K17" s="172">
        <f>AVERAGE(B17:J17)</f>
        <v>0.52478056372374993</v>
      </c>
    </row>
    <row r="18" spans="1:11" x14ac:dyDescent="0.25">
      <c r="A18" s="12" t="s">
        <v>141</v>
      </c>
      <c r="B18" s="44">
        <f t="shared" ref="B18:G18" si="13">+B7/B6</f>
        <v>0.5212972180017813</v>
      </c>
      <c r="C18" s="44">
        <f t="shared" si="13"/>
        <v>0.79571127740863079</v>
      </c>
      <c r="D18" s="44">
        <f t="shared" si="13"/>
        <v>0.65063904016589313</v>
      </c>
      <c r="E18" s="44">
        <f t="shared" si="13"/>
        <v>0.59345056157678611</v>
      </c>
      <c r="F18" s="44">
        <f t="shared" si="13"/>
        <v>0.55936261323978032</v>
      </c>
      <c r="G18" s="44">
        <f t="shared" si="13"/>
        <v>0.57817385578773473</v>
      </c>
      <c r="H18" s="44">
        <f t="shared" ref="H18:I18" si="14">+H7/H6</f>
        <v>0.58217832220500354</v>
      </c>
      <c r="I18" s="44">
        <f t="shared" si="14"/>
        <v>0.61125304643187317</v>
      </c>
      <c r="J18" s="44">
        <f t="shared" ref="J18" si="15">+J7/J6</f>
        <v>0.59289784109108989</v>
      </c>
      <c r="K18" s="172">
        <f t="shared" ref="K18:K20" si="16">AVERAGE(B18:J18)</f>
        <v>0.60944041954539707</v>
      </c>
    </row>
    <row r="19" spans="1:11" x14ac:dyDescent="0.25">
      <c r="A19" s="12" t="s">
        <v>143</v>
      </c>
      <c r="B19" s="44">
        <f t="shared" ref="B19:G19" si="17">+B8/B6</f>
        <v>0.31503117304971973</v>
      </c>
      <c r="C19" s="44">
        <f t="shared" si="17"/>
        <v>0.19374224898311912</v>
      </c>
      <c r="D19" s="44">
        <f t="shared" si="17"/>
        <v>0.3385235979750586</v>
      </c>
      <c r="E19" s="44">
        <f t="shared" si="17"/>
        <v>0.3866539575079791</v>
      </c>
      <c r="F19" s="44">
        <f t="shared" si="17"/>
        <v>0.42297640188034924</v>
      </c>
      <c r="G19" s="44">
        <f t="shared" si="17"/>
        <v>0.39125022938077603</v>
      </c>
      <c r="H19" s="44">
        <f t="shared" ref="H19:I19" si="18">+H8/H6</f>
        <v>0.39518549619220922</v>
      </c>
      <c r="I19" s="44">
        <f t="shared" si="18"/>
        <v>0.36266180571748141</v>
      </c>
      <c r="J19" s="44">
        <f t="shared" ref="J19" si="19">+J8/J6</f>
        <v>0.38454488052555186</v>
      </c>
      <c r="K19" s="172">
        <f t="shared" si="16"/>
        <v>0.3545077545791383</v>
      </c>
    </row>
    <row r="20" spans="1:11" x14ac:dyDescent="0.25">
      <c r="A20" s="12" t="s">
        <v>142</v>
      </c>
      <c r="B20" s="44">
        <f t="shared" ref="B20:G20" si="20">+B12/B14</f>
        <v>0.20662835249042147</v>
      </c>
      <c r="C20" s="44">
        <f t="shared" si="20"/>
        <v>8.351049029427602E-3</v>
      </c>
      <c r="D20" s="44">
        <f t="shared" si="20"/>
        <v>5.4971036326692093E-3</v>
      </c>
      <c r="E20" s="44">
        <f t="shared" si="20"/>
        <v>6.1813494187773918E-2</v>
      </c>
      <c r="F20" s="44">
        <f t="shared" si="20"/>
        <v>0.10928103702753832</v>
      </c>
      <c r="G20" s="44">
        <f t="shared" si="20"/>
        <v>7.3713526642885122E-2</v>
      </c>
      <c r="H20" s="44">
        <f t="shared" ref="H20:I20" si="21">+H12/H14</f>
        <v>0.21113725633349328</v>
      </c>
      <c r="I20" s="44">
        <f t="shared" si="21"/>
        <v>0.11474970260720797</v>
      </c>
      <c r="J20" s="44">
        <f t="shared" ref="J20" si="22">+J12/J14</f>
        <v>0.42700357773432274</v>
      </c>
      <c r="K20" s="172">
        <f t="shared" si="16"/>
        <v>0.13535278885397106</v>
      </c>
    </row>
  </sheetData>
  <mergeCells count="3">
    <mergeCell ref="A3:F3"/>
    <mergeCell ref="A1:C1"/>
    <mergeCell ref="E1:F1"/>
  </mergeCells>
  <hyperlinks>
    <hyperlink ref="E1:F1" location="INDICE!A1" display="Volver a índice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95"/>
  <sheetViews>
    <sheetView tabSelected="1" topLeftCell="A50" zoomScale="90" zoomScaleNormal="90" workbookViewId="0">
      <selection activeCell="P62" sqref="P62"/>
    </sheetView>
  </sheetViews>
  <sheetFormatPr defaultColWidth="9.140625" defaultRowHeight="15" x14ac:dyDescent="0.25"/>
  <cols>
    <col min="1" max="1" width="48.140625" customWidth="1"/>
    <col min="2" max="7" width="17.28515625" customWidth="1"/>
    <col min="8" max="8" width="17.42578125" customWidth="1"/>
    <col min="9" max="9" width="17.28515625" customWidth="1"/>
    <col min="10" max="13" width="1" customWidth="1"/>
    <col min="14" max="14" width="20.85546875" style="145" customWidth="1"/>
    <col min="15" max="20" width="20.85546875" customWidth="1"/>
    <col min="21" max="21" width="12.5703125" customWidth="1"/>
    <col min="22" max="22" width="16.5703125" bestFit="1" customWidth="1"/>
    <col min="23" max="23" width="13.85546875" bestFit="1" customWidth="1"/>
    <col min="24" max="24" width="16.5703125" bestFit="1" customWidth="1"/>
    <col min="25" max="25" width="13.85546875" bestFit="1" customWidth="1"/>
    <col min="26" max="26" width="16.5703125" bestFit="1" customWidth="1"/>
    <col min="27" max="27" width="13.85546875" bestFit="1" customWidth="1"/>
    <col min="28" max="28" width="16.5703125" bestFit="1" customWidth="1"/>
    <col min="29" max="29" width="13.85546875" bestFit="1" customWidth="1"/>
    <col min="30" max="30" width="16.5703125" bestFit="1" customWidth="1"/>
    <col min="31" max="31" width="13.85546875" bestFit="1" customWidth="1"/>
    <col min="32" max="32" width="16.5703125" bestFit="1" customWidth="1"/>
    <col min="33" max="33" width="13.85546875" bestFit="1" customWidth="1"/>
    <col min="34" max="34" width="16.5703125" bestFit="1" customWidth="1"/>
    <col min="35" max="35" width="12.85546875" bestFit="1" customWidth="1"/>
    <col min="36" max="36" width="15.42578125" bestFit="1" customWidth="1"/>
    <col min="37" max="37" width="13.85546875" bestFit="1" customWidth="1"/>
    <col min="38" max="38" width="16.5703125" bestFit="1" customWidth="1"/>
    <col min="39" max="39" width="12.85546875" bestFit="1" customWidth="1"/>
    <col min="40" max="40" width="15.85546875" bestFit="1" customWidth="1"/>
    <col min="41" max="41" width="12.5703125" bestFit="1" customWidth="1"/>
  </cols>
  <sheetData>
    <row r="1" spans="1:15" ht="28.5" x14ac:dyDescent="0.35">
      <c r="A1" s="125" t="s">
        <v>255</v>
      </c>
      <c r="B1" s="126"/>
      <c r="C1" s="127"/>
      <c r="D1" s="127"/>
      <c r="E1" s="127"/>
      <c r="F1" s="127"/>
      <c r="G1" s="127"/>
      <c r="L1" s="128" t="s">
        <v>248</v>
      </c>
      <c r="O1" s="128" t="s">
        <v>256</v>
      </c>
    </row>
    <row r="2" spans="1:15" x14ac:dyDescent="0.25">
      <c r="B2" s="124" t="s">
        <v>69</v>
      </c>
      <c r="C2" s="123" t="s">
        <v>70</v>
      </c>
      <c r="D2" s="124" t="s">
        <v>71</v>
      </c>
      <c r="E2" s="123" t="s">
        <v>73</v>
      </c>
      <c r="F2" s="124" t="s">
        <v>74</v>
      </c>
      <c r="G2" s="123" t="s">
        <v>75</v>
      </c>
      <c r="H2" s="124" t="s">
        <v>76</v>
      </c>
      <c r="I2" s="123" t="s">
        <v>77</v>
      </c>
      <c r="J2" s="124" t="s">
        <v>246</v>
      </c>
      <c r="K2" s="123" t="s">
        <v>79</v>
      </c>
      <c r="L2" s="124" t="s">
        <v>80</v>
      </c>
      <c r="M2" s="123" t="s">
        <v>81</v>
      </c>
      <c r="N2" s="154" t="s">
        <v>267</v>
      </c>
    </row>
    <row r="3" spans="1:15" x14ac:dyDescent="0.25">
      <c r="A3" s="48" t="s">
        <v>4</v>
      </c>
      <c r="B3" s="50">
        <f>+B4+B7</f>
        <v>23744081.470000003</v>
      </c>
      <c r="C3" s="50">
        <f t="shared" ref="C3:M3" si="0">+C4+C7</f>
        <v>18785567.229999997</v>
      </c>
      <c r="D3" s="50">
        <f t="shared" si="0"/>
        <v>19061741.100000001</v>
      </c>
      <c r="E3" s="50">
        <f t="shared" si="0"/>
        <v>25744004.940000001</v>
      </c>
      <c r="F3" s="50">
        <f t="shared" si="0"/>
        <v>21269840.149999999</v>
      </c>
      <c r="G3" s="50">
        <f t="shared" si="0"/>
        <v>24085912.020000003</v>
      </c>
      <c r="H3" s="50">
        <f t="shared" si="0"/>
        <v>19451933.030000001</v>
      </c>
      <c r="I3" s="50">
        <f t="shared" si="0"/>
        <v>29268813.25</v>
      </c>
      <c r="J3" s="50">
        <f t="shared" si="0"/>
        <v>0</v>
      </c>
      <c r="K3" s="50">
        <f t="shared" si="0"/>
        <v>0</v>
      </c>
      <c r="L3" s="50">
        <f t="shared" si="0"/>
        <v>0</v>
      </c>
      <c r="M3" s="50">
        <f t="shared" si="0"/>
        <v>0</v>
      </c>
      <c r="N3" s="146">
        <f>SUM(B3:M3)</f>
        <v>181411893.19000003</v>
      </c>
    </row>
    <row r="4" spans="1:15" x14ac:dyDescent="0.25">
      <c r="A4" t="s">
        <v>151</v>
      </c>
      <c r="B4" s="52">
        <f>SUM(B5:B6)</f>
        <v>10304253.540000001</v>
      </c>
      <c r="C4" s="52">
        <f t="shared" ref="C4:M4" si="1">SUM(C5:C6)</f>
        <v>8960406.5599999987</v>
      </c>
      <c r="D4" s="52">
        <f t="shared" si="1"/>
        <v>9591713.6400000006</v>
      </c>
      <c r="E4" s="52">
        <f t="shared" si="1"/>
        <v>10721056.949999999</v>
      </c>
      <c r="F4" s="52">
        <f t="shared" si="1"/>
        <v>10290175.27</v>
      </c>
      <c r="G4" s="52">
        <f t="shared" si="1"/>
        <v>11454018.950000001</v>
      </c>
      <c r="H4" s="52">
        <f t="shared" si="1"/>
        <v>9709742.2999999989</v>
      </c>
      <c r="I4" s="52">
        <f t="shared" si="1"/>
        <v>12641989.16</v>
      </c>
      <c r="J4" s="52">
        <f t="shared" si="1"/>
        <v>0</v>
      </c>
      <c r="K4" s="52">
        <f t="shared" si="1"/>
        <v>0</v>
      </c>
      <c r="L4" s="52">
        <f t="shared" si="1"/>
        <v>0</v>
      </c>
      <c r="M4" s="52">
        <f t="shared" si="1"/>
        <v>0</v>
      </c>
      <c r="N4" s="147">
        <f t="shared" ref="N4:N31" si="2">SUM(B4:M4)</f>
        <v>83673356.36999999</v>
      </c>
    </row>
    <row r="5" spans="1:15" x14ac:dyDescent="0.25">
      <c r="A5" t="s">
        <v>152</v>
      </c>
      <c r="B5" s="52">
        <f>+CALCULODERECURSOS!C10</f>
        <v>8921307.3000000007</v>
      </c>
      <c r="C5" s="52">
        <f>+CALCULODERECURSOS!D10</f>
        <v>7665040.5599999996</v>
      </c>
      <c r="D5" s="52">
        <f>+CALCULODERECURSOS!E10</f>
        <v>8618451.4299999997</v>
      </c>
      <c r="E5" s="52">
        <f>+CALCULODERECURSOS!F10</f>
        <v>9789508.1499999985</v>
      </c>
      <c r="F5" s="52">
        <f>+CALCULODERECURSOS!G10</f>
        <v>8906861.8399999999</v>
      </c>
      <c r="G5" s="52">
        <f>+CALCULODERECURSOS!H10</f>
        <v>10183062.030000001</v>
      </c>
      <c r="H5" s="52">
        <f>+CALCULODERECURSOS!I10</f>
        <v>7158275.2199999988</v>
      </c>
      <c r="I5" s="52">
        <f>+CALCULODERECURSOS!J10</f>
        <v>10922000.300000001</v>
      </c>
      <c r="J5" s="52">
        <f>+CALCULODERECURSOS!K10</f>
        <v>0</v>
      </c>
      <c r="K5" s="52">
        <f>+CALCULODERECURSOS!L10</f>
        <v>0</v>
      </c>
      <c r="L5" s="52">
        <f>+CALCULODERECURSOS!M10</f>
        <v>0</v>
      </c>
      <c r="M5" s="52">
        <f>+CALCULODERECURSOS!N10</f>
        <v>0</v>
      </c>
      <c r="N5" s="147">
        <f t="shared" si="2"/>
        <v>72164506.829999998</v>
      </c>
    </row>
    <row r="6" spans="1:15" x14ac:dyDescent="0.25">
      <c r="A6" t="s">
        <v>153</v>
      </c>
      <c r="B6" s="52">
        <f>+CALCULODERECURSOS!C37</f>
        <v>1382946.24</v>
      </c>
      <c r="C6" s="52">
        <f>+CALCULODERECURSOS!D37</f>
        <v>1295366</v>
      </c>
      <c r="D6" s="52">
        <f>+CALCULODERECURSOS!E37</f>
        <v>973262.21000000008</v>
      </c>
      <c r="E6" s="52">
        <f>+CALCULODERECURSOS!F37</f>
        <v>931548.79999999993</v>
      </c>
      <c r="F6" s="52">
        <f>+CALCULODERECURSOS!G37</f>
        <v>1383313.4300000002</v>
      </c>
      <c r="G6" s="52">
        <f>+CALCULODERECURSOS!H37</f>
        <v>1270956.9200000002</v>
      </c>
      <c r="H6" s="52">
        <f>+CALCULODERECURSOS!I37</f>
        <v>2551467.08</v>
      </c>
      <c r="I6" s="52">
        <f>+CALCULODERECURSOS!J37</f>
        <v>1719988.8600000003</v>
      </c>
      <c r="J6" s="52">
        <f>+CALCULODERECURSOS!K37</f>
        <v>0</v>
      </c>
      <c r="K6" s="52">
        <f>+CALCULODERECURSOS!L37</f>
        <v>0</v>
      </c>
      <c r="L6" s="52">
        <f>+CALCULODERECURSOS!M37</f>
        <v>0</v>
      </c>
      <c r="M6" s="52">
        <f>+CALCULODERECURSOS!N37</f>
        <v>0</v>
      </c>
      <c r="N6" s="147">
        <f t="shared" si="2"/>
        <v>11508849.539999999</v>
      </c>
    </row>
    <row r="7" spans="1:15" x14ac:dyDescent="0.25">
      <c r="A7" s="127" t="s">
        <v>154</v>
      </c>
      <c r="B7" s="134">
        <f>SUM(B8:B9)</f>
        <v>13439827.930000002</v>
      </c>
      <c r="C7" s="134">
        <f t="shared" ref="C7:M7" si="3">SUM(C8:C9)</f>
        <v>9825160.6699999999</v>
      </c>
      <c r="D7" s="134">
        <f t="shared" si="3"/>
        <v>9470027.4600000009</v>
      </c>
      <c r="E7" s="134">
        <f t="shared" si="3"/>
        <v>15022947.990000002</v>
      </c>
      <c r="F7" s="134">
        <f t="shared" si="3"/>
        <v>10979664.880000001</v>
      </c>
      <c r="G7" s="134">
        <f t="shared" si="3"/>
        <v>12631893.07</v>
      </c>
      <c r="H7" s="134">
        <f t="shared" si="3"/>
        <v>9742190.7300000004</v>
      </c>
      <c r="I7" s="134">
        <f t="shared" si="3"/>
        <v>16626824.09</v>
      </c>
      <c r="J7" s="134">
        <f t="shared" si="3"/>
        <v>0</v>
      </c>
      <c r="K7" s="134">
        <f t="shared" si="3"/>
        <v>0</v>
      </c>
      <c r="L7" s="134">
        <f t="shared" si="3"/>
        <v>0</v>
      </c>
      <c r="M7" s="134">
        <f t="shared" si="3"/>
        <v>0</v>
      </c>
      <c r="N7" s="148">
        <f t="shared" si="2"/>
        <v>97738536.820000008</v>
      </c>
    </row>
    <row r="8" spans="1:15" x14ac:dyDescent="0.25">
      <c r="A8" t="s">
        <v>155</v>
      </c>
      <c r="B8" s="52">
        <f>+CALCULODERECURSOS!C52</f>
        <v>3389972.07</v>
      </c>
      <c r="C8" s="52">
        <f>+CALCULODERECURSOS!D52</f>
        <v>2659664.5499999998</v>
      </c>
      <c r="D8" s="52">
        <f>+CALCULODERECURSOS!E52</f>
        <v>5771063.2000000002</v>
      </c>
      <c r="E8" s="52">
        <f>+CALCULODERECURSOS!F52</f>
        <v>4521884.79</v>
      </c>
      <c r="F8" s="52">
        <f>+CALCULODERECURSOS!G52</f>
        <v>3854233.49</v>
      </c>
      <c r="G8" s="52">
        <f>+CALCULODERECURSOS!H52</f>
        <v>4253455.7799999993</v>
      </c>
      <c r="H8" s="52">
        <f>+CALCULODERECURSOS!I52</f>
        <v>2538501.48</v>
      </c>
      <c r="I8" s="52">
        <f>+CALCULODERECURSOS!J52</f>
        <v>3157344.37</v>
      </c>
      <c r="J8" s="52">
        <f>+CALCULODERECURSOS!K52</f>
        <v>0</v>
      </c>
      <c r="K8" s="52">
        <f>+CALCULODERECURSOS!L52</f>
        <v>0</v>
      </c>
      <c r="L8" s="52">
        <f>+CALCULODERECURSOS!M52</f>
        <v>0</v>
      </c>
      <c r="M8" s="52">
        <f>+CALCULODERECURSOS!N52</f>
        <v>0</v>
      </c>
      <c r="N8" s="147">
        <f t="shared" si="2"/>
        <v>30146119.730000004</v>
      </c>
    </row>
    <row r="9" spans="1:15" x14ac:dyDescent="0.25">
      <c r="A9" t="s">
        <v>156</v>
      </c>
      <c r="B9" s="52">
        <f>+CALCULODERECURSOS!C57</f>
        <v>10049855.860000001</v>
      </c>
      <c r="C9" s="52">
        <f>+CALCULODERECURSOS!D57</f>
        <v>7165496.1200000001</v>
      </c>
      <c r="D9" s="52">
        <f>+CALCULODERECURSOS!E57</f>
        <v>3698964.26</v>
      </c>
      <c r="E9" s="52">
        <f>+CALCULODERECURSOS!F57</f>
        <v>10501063.200000001</v>
      </c>
      <c r="F9" s="52">
        <f>+CALCULODERECURSOS!G57</f>
        <v>7125431.3900000006</v>
      </c>
      <c r="G9" s="52">
        <f>+CALCULODERECURSOS!H57</f>
        <v>8378437.29</v>
      </c>
      <c r="H9" s="52">
        <f>+CALCULODERECURSOS!I57</f>
        <v>7203689.25</v>
      </c>
      <c r="I9" s="52">
        <f>+CALCULODERECURSOS!J57</f>
        <v>13469479.720000001</v>
      </c>
      <c r="J9" s="52">
        <f>+CALCULODERECURSOS!K57</f>
        <v>0</v>
      </c>
      <c r="K9" s="52">
        <f>+CALCULODERECURSOS!L57</f>
        <v>0</v>
      </c>
      <c r="L9" s="52">
        <f>+CALCULODERECURSOS!M57</f>
        <v>0</v>
      </c>
      <c r="M9" s="52">
        <f>+CALCULODERECURSOS!N57</f>
        <v>0</v>
      </c>
      <c r="N9" s="147">
        <f t="shared" si="2"/>
        <v>67592417.090000004</v>
      </c>
    </row>
    <row r="10" spans="1:15" x14ac:dyDescent="0.25">
      <c r="A10" s="48" t="s">
        <v>157</v>
      </c>
      <c r="B10" s="49">
        <f t="shared" ref="B10:M10" si="4">SUM(B11:B14)</f>
        <v>10260968.17</v>
      </c>
      <c r="C10" s="49">
        <f t="shared" si="4"/>
        <v>13142320.229999999</v>
      </c>
      <c r="D10" s="49">
        <f t="shared" si="4"/>
        <v>14976118.510000002</v>
      </c>
      <c r="E10" s="49">
        <f t="shared" si="4"/>
        <v>15780008.98</v>
      </c>
      <c r="F10" s="49">
        <f t="shared" si="4"/>
        <v>15422990.369999999</v>
      </c>
      <c r="G10" s="49">
        <f t="shared" si="4"/>
        <v>20062402.660000004</v>
      </c>
      <c r="H10" s="49">
        <f t="shared" si="4"/>
        <v>15900888.979999997</v>
      </c>
      <c r="I10" s="49">
        <f t="shared" si="4"/>
        <v>17097142.369999997</v>
      </c>
      <c r="J10" s="49">
        <f t="shared" si="4"/>
        <v>0</v>
      </c>
      <c r="K10" s="49">
        <f t="shared" si="4"/>
        <v>0</v>
      </c>
      <c r="L10" s="49">
        <f t="shared" si="4"/>
        <v>0</v>
      </c>
      <c r="M10" s="49">
        <f t="shared" si="4"/>
        <v>0</v>
      </c>
      <c r="N10" s="146">
        <f t="shared" si="2"/>
        <v>122642840.27000001</v>
      </c>
    </row>
    <row r="11" spans="1:15" x14ac:dyDescent="0.25">
      <c r="A11" t="s">
        <v>158</v>
      </c>
      <c r="B11" s="52">
        <f>+EJECICIONEROGACIONES!C6</f>
        <v>8164768.0900000008</v>
      </c>
      <c r="C11" s="52">
        <f>+EJECICIONEROGACIONES!D6</f>
        <v>8550906.6199999992</v>
      </c>
      <c r="D11" s="52">
        <f>+EJECICIONEROGACIONES!E6</f>
        <v>8887585.9400000013</v>
      </c>
      <c r="E11" s="52">
        <f>+EJECICIONEROGACIONES!F6</f>
        <v>8826747.0600000005</v>
      </c>
      <c r="F11" s="52">
        <f>+EJECICIONEROGACIONES!G6</f>
        <v>8917169.8100000005</v>
      </c>
      <c r="G11" s="52">
        <f>+EJECICIONEROGACIONES!H6</f>
        <v>11679895.920000002</v>
      </c>
      <c r="H11" s="52">
        <f>+EJECICIONEROGACIONES!I6</f>
        <v>9719466.8299999982</v>
      </c>
      <c r="I11" s="52">
        <f>+EJECICIONEROGACIONES!J6</f>
        <v>10136858.799999999</v>
      </c>
      <c r="J11" s="52">
        <f>+EJECICIONEROGACIONES!K6</f>
        <v>0</v>
      </c>
      <c r="K11" s="52">
        <f>+EJECICIONEROGACIONES!L6</f>
        <v>0</v>
      </c>
      <c r="L11" s="52">
        <f>+EJECICIONEROGACIONES!M6</f>
        <v>0</v>
      </c>
      <c r="M11" s="52">
        <f>+EJECICIONEROGACIONES!N6</f>
        <v>0</v>
      </c>
      <c r="N11" s="147">
        <f t="shared" si="2"/>
        <v>74883399.070000008</v>
      </c>
    </row>
    <row r="12" spans="1:15" x14ac:dyDescent="0.25">
      <c r="A12" t="s">
        <v>159</v>
      </c>
      <c r="B12" s="52">
        <f>+EJECICIONEROGACIONES!C39</f>
        <v>1987983.05</v>
      </c>
      <c r="C12" s="52">
        <f>+EJECICIONEROGACIONES!D39</f>
        <v>4448985.5299999993</v>
      </c>
      <c r="D12" s="52">
        <f>+EJECICIONEROGACIONES!E39</f>
        <v>5790575.4900000002</v>
      </c>
      <c r="E12" s="52">
        <f>+EJECICIONEROGACIONES!F39</f>
        <v>6674571.4199999999</v>
      </c>
      <c r="F12" s="52">
        <f>+EJECICIONEROGACIONES!G39</f>
        <v>6034248.5199999996</v>
      </c>
      <c r="G12" s="52">
        <f>+EJECICIONEROGACIONES!H39</f>
        <v>7928370.5499999998</v>
      </c>
      <c r="H12" s="52">
        <f>+EJECICIONEROGACIONES!I39</f>
        <v>5766645.1100000003</v>
      </c>
      <c r="I12" s="52">
        <f>+EJECICIONEROGACIONES!J39</f>
        <v>6574618.5699999994</v>
      </c>
      <c r="J12" s="52">
        <f>+EJECICIONEROGACIONES!K39</f>
        <v>0</v>
      </c>
      <c r="K12" s="52">
        <f>+EJECICIONEROGACIONES!L39</f>
        <v>0</v>
      </c>
      <c r="L12" s="52">
        <f>+EJECICIONEROGACIONES!M39</f>
        <v>0</v>
      </c>
      <c r="M12" s="52">
        <f>+EJECICIONEROGACIONES!N39</f>
        <v>0</v>
      </c>
      <c r="N12" s="147">
        <f t="shared" si="2"/>
        <v>45205998.240000002</v>
      </c>
    </row>
    <row r="13" spans="1:15" x14ac:dyDescent="0.25">
      <c r="A13" t="s">
        <v>160</v>
      </c>
      <c r="B13" s="52">
        <f>+EJECICIONEROGACIONES!C42</f>
        <v>28481.53</v>
      </c>
      <c r="C13" s="52">
        <f>+EJECICIONEROGACIONES!D42</f>
        <v>29118.83</v>
      </c>
      <c r="D13" s="52">
        <f>+EJECICIONEROGACIONES!E42</f>
        <v>21797.23</v>
      </c>
      <c r="E13" s="52">
        <f>+EJECICIONEROGACIONES!F42</f>
        <v>22923.09</v>
      </c>
      <c r="F13" s="52">
        <f>+EJECICIONEROGACIONES!G42</f>
        <v>21918</v>
      </c>
      <c r="G13" s="52">
        <f>+EJECICIONEROGACIONES!H42</f>
        <v>21031.85</v>
      </c>
      <c r="H13" s="52">
        <f>+EJECICIONEROGACIONES!I42</f>
        <v>15872.35</v>
      </c>
      <c r="I13" s="52">
        <f>+EJECICIONEROGACIONES!J42</f>
        <v>14095.97</v>
      </c>
      <c r="J13" s="52">
        <f>+EJECICIONEROGACIONES!K42</f>
        <v>0</v>
      </c>
      <c r="K13" s="52">
        <f>+EJECICIONEROGACIONES!L42</f>
        <v>0</v>
      </c>
      <c r="L13" s="52">
        <f>+EJECICIONEROGACIONES!M42</f>
        <v>0</v>
      </c>
      <c r="M13" s="52">
        <f>+EJECICIONEROGACIONES!N42</f>
        <v>0</v>
      </c>
      <c r="N13" s="147">
        <f t="shared" si="2"/>
        <v>175238.85</v>
      </c>
    </row>
    <row r="14" spans="1:15" ht="15.75" thickBot="1" x14ac:dyDescent="0.3">
      <c r="A14" t="s">
        <v>161</v>
      </c>
      <c r="B14" s="52">
        <f>+EJECICIONEROGACIONES!C44</f>
        <v>79735.5</v>
      </c>
      <c r="C14" s="52">
        <f>+EJECICIONEROGACIONES!D44</f>
        <v>113309.25</v>
      </c>
      <c r="D14" s="52">
        <f>+EJECICIONEROGACIONES!E44</f>
        <v>276159.84999999998</v>
      </c>
      <c r="E14" s="52">
        <f>+EJECICIONEROGACIONES!F44</f>
        <v>255767.41</v>
      </c>
      <c r="F14" s="52">
        <f>+EJECICIONEROGACIONES!G44</f>
        <v>449654.04</v>
      </c>
      <c r="G14" s="52">
        <f>+EJECICIONEROGACIONES!H44</f>
        <v>433104.34</v>
      </c>
      <c r="H14" s="52">
        <f>+EJECICIONEROGACIONES!I44</f>
        <v>398904.69</v>
      </c>
      <c r="I14" s="52">
        <f>+EJECICIONEROGACIONES!J44</f>
        <v>371569.03</v>
      </c>
      <c r="J14" s="52">
        <f>+EJECICIONEROGACIONES!K44</f>
        <v>0</v>
      </c>
      <c r="K14" s="52">
        <f>+EJECICIONEROGACIONES!L44</f>
        <v>0</v>
      </c>
      <c r="L14" s="52">
        <f>+EJECICIONEROGACIONES!M44</f>
        <v>0</v>
      </c>
      <c r="M14" s="52">
        <f>+EJECICIONEROGACIONES!N44</f>
        <v>0</v>
      </c>
      <c r="N14" s="147">
        <f t="shared" si="2"/>
        <v>2378204.1100000003</v>
      </c>
    </row>
    <row r="15" spans="1:15" ht="15.75" thickBot="1" x14ac:dyDescent="0.3">
      <c r="A15" s="135" t="s">
        <v>163</v>
      </c>
      <c r="B15" s="136">
        <f t="shared" ref="B15:M15" si="5">+B3-B10</f>
        <v>13483113.300000003</v>
      </c>
      <c r="C15" s="136">
        <f t="shared" si="5"/>
        <v>5643246.9999999981</v>
      </c>
      <c r="D15" s="136">
        <f t="shared" si="5"/>
        <v>4085622.59</v>
      </c>
      <c r="E15" s="136">
        <f t="shared" si="5"/>
        <v>9963995.9600000009</v>
      </c>
      <c r="F15" s="136">
        <f t="shared" si="5"/>
        <v>5846849.7799999993</v>
      </c>
      <c r="G15" s="136">
        <f t="shared" si="5"/>
        <v>4023509.3599999994</v>
      </c>
      <c r="H15" s="136">
        <f t="shared" si="5"/>
        <v>3551044.0500000045</v>
      </c>
      <c r="I15" s="136">
        <f t="shared" si="5"/>
        <v>12171670.880000003</v>
      </c>
      <c r="J15" s="136">
        <f t="shared" si="5"/>
        <v>0</v>
      </c>
      <c r="K15" s="136">
        <f t="shared" si="5"/>
        <v>0</v>
      </c>
      <c r="L15" s="136">
        <f t="shared" si="5"/>
        <v>0</v>
      </c>
      <c r="M15" s="136">
        <f t="shared" si="5"/>
        <v>0</v>
      </c>
      <c r="N15" s="149">
        <f t="shared" si="2"/>
        <v>58769052.920000009</v>
      </c>
    </row>
    <row r="16" spans="1:15" x14ac:dyDescent="0.25">
      <c r="A16" s="110" t="s">
        <v>164</v>
      </c>
      <c r="B16" s="140">
        <v>0</v>
      </c>
      <c r="C16" s="140">
        <v>0</v>
      </c>
      <c r="D16" s="140">
        <v>0</v>
      </c>
      <c r="E16" s="140">
        <v>0</v>
      </c>
      <c r="F16" s="140">
        <v>0</v>
      </c>
      <c r="G16" s="140">
        <v>0</v>
      </c>
      <c r="H16" s="140">
        <v>0</v>
      </c>
      <c r="I16" s="140">
        <v>0</v>
      </c>
      <c r="J16" s="140">
        <v>0</v>
      </c>
      <c r="K16" s="140">
        <v>0</v>
      </c>
      <c r="L16" s="140">
        <v>0</v>
      </c>
      <c r="M16" s="140">
        <v>0</v>
      </c>
      <c r="N16" s="150">
        <f t="shared" si="2"/>
        <v>0</v>
      </c>
    </row>
    <row r="17" spans="1:14" x14ac:dyDescent="0.25">
      <c r="A17" s="58" t="s">
        <v>165</v>
      </c>
      <c r="B17" s="60">
        <f>+CALCULODERECURSOS!O61</f>
        <v>0</v>
      </c>
      <c r="C17" s="60">
        <f>+CALCULODERECURSOS!P61</f>
        <v>0</v>
      </c>
      <c r="D17" s="60">
        <f>+CALCULODERECURSOS!Q61</f>
        <v>0</v>
      </c>
      <c r="E17" s="60">
        <f>+CALCULODERECURSOS!R61</f>
        <v>0</v>
      </c>
      <c r="F17" s="60">
        <f>+CALCULODERECURSOS!S61</f>
        <v>0</v>
      </c>
      <c r="G17" s="60">
        <f>+CALCULODERECURSOS!T61</f>
        <v>0</v>
      </c>
      <c r="H17" s="60">
        <f>+CALCULODERECURSOS!U61</f>
        <v>0</v>
      </c>
      <c r="I17" s="60">
        <f>+CALCULODERECURSOS!V61</f>
        <v>0</v>
      </c>
      <c r="J17" s="60">
        <f>+CALCULODERECURSOS!W61</f>
        <v>0</v>
      </c>
      <c r="K17" s="60">
        <f>+CALCULODERECURSOS!X61</f>
        <v>0</v>
      </c>
      <c r="L17" s="60">
        <f>+CALCULODERECURSOS!Y61</f>
        <v>0</v>
      </c>
      <c r="M17" s="60">
        <f>+CALCULODERECURSOS!Z61</f>
        <v>0</v>
      </c>
      <c r="N17" s="147">
        <f t="shared" si="2"/>
        <v>0</v>
      </c>
    </row>
    <row r="18" spans="1:14" x14ac:dyDescent="0.25">
      <c r="A18" s="110" t="s">
        <v>166</v>
      </c>
      <c r="B18" s="140">
        <f>+B20+B19</f>
        <v>87056.01</v>
      </c>
      <c r="C18" s="140">
        <f t="shared" ref="C18:M18" si="6">+C20+C19</f>
        <v>73072.38</v>
      </c>
      <c r="D18" s="140">
        <f t="shared" si="6"/>
        <v>992110</v>
      </c>
      <c r="E18" s="140">
        <f t="shared" si="6"/>
        <v>1946151.9900000002</v>
      </c>
      <c r="F18" s="140">
        <f t="shared" si="6"/>
        <v>1234063.95</v>
      </c>
      <c r="G18" s="140">
        <f t="shared" si="6"/>
        <v>5392710.3899999997</v>
      </c>
      <c r="H18" s="140">
        <f t="shared" si="6"/>
        <v>2072779.44</v>
      </c>
      <c r="I18" s="140">
        <f t="shared" si="6"/>
        <v>12809565.52</v>
      </c>
      <c r="J18" s="140">
        <f t="shared" si="6"/>
        <v>0</v>
      </c>
      <c r="K18" s="140">
        <f t="shared" si="6"/>
        <v>0</v>
      </c>
      <c r="L18" s="140">
        <f t="shared" si="6"/>
        <v>0</v>
      </c>
      <c r="M18" s="140">
        <f t="shared" si="6"/>
        <v>0</v>
      </c>
      <c r="N18" s="150">
        <f t="shared" si="2"/>
        <v>24607509.68</v>
      </c>
    </row>
    <row r="19" spans="1:14" x14ac:dyDescent="0.25">
      <c r="A19" t="s">
        <v>167</v>
      </c>
      <c r="B19" s="51">
        <f>+EJECICIONEROGACIONES!C50</f>
        <v>87056.01</v>
      </c>
      <c r="C19" s="51">
        <f>+EJECICIONEROGACIONES!D50</f>
        <v>73072.38</v>
      </c>
      <c r="D19" s="51">
        <f>+EJECICIONEROGACIONES!E50</f>
        <v>823945.25</v>
      </c>
      <c r="E19" s="51">
        <f>+EJECICIONEROGACIONES!F50</f>
        <v>192433.14</v>
      </c>
      <c r="F19" s="51">
        <f>+EJECICIONEROGACIONES!G50</f>
        <v>434751.12</v>
      </c>
      <c r="G19" s="51">
        <f>+EJECICIONEROGACIONES!H50</f>
        <v>3996583.88</v>
      </c>
      <c r="H19" s="51">
        <f>+EJECICIONEROGACIONES!I50</f>
        <v>767180.71999999986</v>
      </c>
      <c r="I19" s="51">
        <f>+EJECICIONEROGACIONES!J50</f>
        <v>708779.48</v>
      </c>
      <c r="J19" s="51">
        <f>+EJECICIONEROGACIONES!K50</f>
        <v>0</v>
      </c>
      <c r="K19" s="51">
        <f>+EJECICIONEROGACIONES!L50</f>
        <v>0</v>
      </c>
      <c r="L19" s="51">
        <f>+EJECICIONEROGACIONES!M50</f>
        <v>0</v>
      </c>
      <c r="M19" s="51">
        <f>+EJECICIONEROGACIONES!N50</f>
        <v>0</v>
      </c>
      <c r="N19" s="147">
        <f t="shared" si="2"/>
        <v>7083801.9799999986</v>
      </c>
    </row>
    <row r="20" spans="1:14" x14ac:dyDescent="0.25">
      <c r="A20" t="s">
        <v>168</v>
      </c>
      <c r="B20" s="51">
        <f>+EJECICIONEROGACIONES!C54</f>
        <v>0</v>
      </c>
      <c r="C20" s="51">
        <f>+EJECICIONEROGACIONES!D54</f>
        <v>0</v>
      </c>
      <c r="D20" s="51">
        <f>+EJECICIONEROGACIONES!E54</f>
        <v>168164.75</v>
      </c>
      <c r="E20" s="51">
        <f>+EJECICIONEROGACIONES!F54</f>
        <v>1753718.85</v>
      </c>
      <c r="F20" s="51">
        <f>+EJECICIONEROGACIONES!G54</f>
        <v>799312.83</v>
      </c>
      <c r="G20" s="51">
        <f>+EJECICIONEROGACIONES!H54</f>
        <v>1396126.51</v>
      </c>
      <c r="H20" s="51">
        <f>+EJECICIONEROGACIONES!I54</f>
        <v>1305598.72</v>
      </c>
      <c r="I20" s="51">
        <f>+EJECICIONEROGACIONES!J54</f>
        <v>12100786.039999999</v>
      </c>
      <c r="J20" s="51">
        <f>+EJECICIONEROGACIONES!K54</f>
        <v>0</v>
      </c>
      <c r="K20" s="51">
        <f>+EJECICIONEROGACIONES!L54</f>
        <v>0</v>
      </c>
      <c r="L20" s="51">
        <f>+EJECICIONEROGACIONES!M54</f>
        <v>0</v>
      </c>
      <c r="M20" s="51">
        <f>+EJECICIONEROGACIONES!N54</f>
        <v>0</v>
      </c>
      <c r="N20" s="147">
        <f t="shared" si="2"/>
        <v>17523707.699999999</v>
      </c>
    </row>
    <row r="21" spans="1:14" x14ac:dyDescent="0.25">
      <c r="A21" s="48" t="s">
        <v>169</v>
      </c>
      <c r="B21" s="49">
        <f t="shared" ref="B21:M21" si="7">+B3+B16</f>
        <v>23744081.470000003</v>
      </c>
      <c r="C21" s="49">
        <f t="shared" si="7"/>
        <v>18785567.229999997</v>
      </c>
      <c r="D21" s="49">
        <f t="shared" si="7"/>
        <v>19061741.100000001</v>
      </c>
      <c r="E21" s="49">
        <f t="shared" si="7"/>
        <v>25744004.940000001</v>
      </c>
      <c r="F21" s="49">
        <f t="shared" si="7"/>
        <v>21269840.149999999</v>
      </c>
      <c r="G21" s="49">
        <f t="shared" si="7"/>
        <v>24085912.020000003</v>
      </c>
      <c r="H21" s="49">
        <f t="shared" si="7"/>
        <v>19451933.030000001</v>
      </c>
      <c r="I21" s="49">
        <f t="shared" si="7"/>
        <v>29268813.25</v>
      </c>
      <c r="J21" s="49">
        <f t="shared" si="7"/>
        <v>0</v>
      </c>
      <c r="K21" s="49">
        <f t="shared" si="7"/>
        <v>0</v>
      </c>
      <c r="L21" s="49">
        <f t="shared" si="7"/>
        <v>0</v>
      </c>
      <c r="M21" s="49">
        <f t="shared" si="7"/>
        <v>0</v>
      </c>
      <c r="N21" s="146">
        <f t="shared" si="2"/>
        <v>181411893.19000003</v>
      </c>
    </row>
    <row r="22" spans="1:14" ht="15.75" thickBot="1" x14ac:dyDescent="0.3">
      <c r="A22" s="48" t="s">
        <v>170</v>
      </c>
      <c r="B22" s="49">
        <f t="shared" ref="B22:M22" si="8">+B18+B10</f>
        <v>10348024.18</v>
      </c>
      <c r="C22" s="49">
        <f t="shared" si="8"/>
        <v>13215392.609999999</v>
      </c>
      <c r="D22" s="49">
        <f t="shared" si="8"/>
        <v>15968228.510000002</v>
      </c>
      <c r="E22" s="49">
        <f t="shared" si="8"/>
        <v>17726160.969999999</v>
      </c>
      <c r="F22" s="49">
        <f t="shared" si="8"/>
        <v>16657054.319999998</v>
      </c>
      <c r="G22" s="49">
        <f t="shared" si="8"/>
        <v>25455113.050000004</v>
      </c>
      <c r="H22" s="49">
        <f t="shared" si="8"/>
        <v>17973668.419999998</v>
      </c>
      <c r="I22" s="49">
        <f t="shared" si="8"/>
        <v>29906707.889999997</v>
      </c>
      <c r="J22" s="49">
        <f t="shared" si="8"/>
        <v>0</v>
      </c>
      <c r="K22" s="49">
        <f t="shared" si="8"/>
        <v>0</v>
      </c>
      <c r="L22" s="49">
        <f t="shared" si="8"/>
        <v>0</v>
      </c>
      <c r="M22" s="49">
        <f t="shared" si="8"/>
        <v>0</v>
      </c>
      <c r="N22" s="146">
        <f t="shared" si="2"/>
        <v>147250349.94999999</v>
      </c>
    </row>
    <row r="23" spans="1:14" ht="15.75" thickBot="1" x14ac:dyDescent="0.3">
      <c r="A23" s="137" t="s">
        <v>171</v>
      </c>
      <c r="B23" s="136">
        <f>+B21-B22</f>
        <v>13396057.290000003</v>
      </c>
      <c r="C23" s="136">
        <f t="shared" ref="C23:M23" si="9">+C21-C22</f>
        <v>5570174.6199999973</v>
      </c>
      <c r="D23" s="136">
        <f t="shared" si="9"/>
        <v>3093512.59</v>
      </c>
      <c r="E23" s="136">
        <f t="shared" si="9"/>
        <v>8017843.9700000025</v>
      </c>
      <c r="F23" s="136">
        <f t="shared" si="9"/>
        <v>4612785.83</v>
      </c>
      <c r="G23" s="136">
        <f t="shared" si="9"/>
        <v>-1369201.0300000012</v>
      </c>
      <c r="H23" s="136">
        <f t="shared" si="9"/>
        <v>1478264.6100000031</v>
      </c>
      <c r="I23" s="136">
        <f t="shared" si="9"/>
        <v>-637894.63999999687</v>
      </c>
      <c r="J23" s="136">
        <f t="shared" si="9"/>
        <v>0</v>
      </c>
      <c r="K23" s="136">
        <f t="shared" si="9"/>
        <v>0</v>
      </c>
      <c r="L23" s="136">
        <f t="shared" si="9"/>
        <v>0</v>
      </c>
      <c r="M23" s="136">
        <f t="shared" si="9"/>
        <v>0</v>
      </c>
      <c r="N23" s="149">
        <f t="shared" si="2"/>
        <v>34161543.24000001</v>
      </c>
    </row>
    <row r="24" spans="1:14" x14ac:dyDescent="0.25">
      <c r="A24" s="61" t="s">
        <v>172</v>
      </c>
      <c r="B24" s="62">
        <f>SUM(B25:B27)</f>
        <v>0</v>
      </c>
      <c r="C24" s="62">
        <f t="shared" ref="C24:M24" si="10">SUM(C25:C27)</f>
        <v>0</v>
      </c>
      <c r="D24" s="62">
        <f t="shared" si="10"/>
        <v>0</v>
      </c>
      <c r="E24" s="62">
        <f t="shared" si="10"/>
        <v>0</v>
      </c>
      <c r="F24" s="62">
        <f t="shared" si="10"/>
        <v>0</v>
      </c>
      <c r="G24" s="62">
        <f t="shared" si="10"/>
        <v>0</v>
      </c>
      <c r="H24" s="62">
        <f t="shared" si="10"/>
        <v>0</v>
      </c>
      <c r="I24" s="62">
        <f t="shared" si="10"/>
        <v>0</v>
      </c>
      <c r="J24" s="62">
        <f t="shared" si="10"/>
        <v>0</v>
      </c>
      <c r="K24" s="62">
        <f t="shared" si="10"/>
        <v>0</v>
      </c>
      <c r="L24" s="62">
        <f t="shared" si="10"/>
        <v>0</v>
      </c>
      <c r="M24" s="62">
        <f t="shared" si="10"/>
        <v>0</v>
      </c>
      <c r="N24" s="151">
        <f t="shared" si="2"/>
        <v>0</v>
      </c>
    </row>
    <row r="25" spans="1:14" x14ac:dyDescent="0.25">
      <c r="A25" t="s">
        <v>173</v>
      </c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147">
        <f t="shared" si="2"/>
        <v>0</v>
      </c>
    </row>
    <row r="26" spans="1:14" x14ac:dyDescent="0.25">
      <c r="A26" s="58" t="s">
        <v>89</v>
      </c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147">
        <f t="shared" si="2"/>
        <v>0</v>
      </c>
    </row>
    <row r="27" spans="1:14" x14ac:dyDescent="0.25">
      <c r="A27" t="s">
        <v>174</v>
      </c>
      <c r="B27" s="51">
        <f>+CALCULODERECURSOS!C60</f>
        <v>0</v>
      </c>
      <c r="C27" s="51">
        <f>+CALCULODERECURSOS!D60</f>
        <v>0</v>
      </c>
      <c r="D27" s="51">
        <f>+CALCULODERECURSOS!E60</f>
        <v>0</v>
      </c>
      <c r="E27" s="51">
        <f>+CALCULODERECURSOS!F60</f>
        <v>0</v>
      </c>
      <c r="F27" s="51">
        <f>+CALCULODERECURSOS!G60</f>
        <v>0</v>
      </c>
      <c r="G27" s="51">
        <f>+CALCULODERECURSOS!H60</f>
        <v>0</v>
      </c>
      <c r="H27" s="51">
        <f>+CALCULODERECURSOS!I60</f>
        <v>0</v>
      </c>
      <c r="I27" s="51">
        <f>+CALCULODERECURSOS!J60</f>
        <v>0</v>
      </c>
      <c r="J27" s="51">
        <f>+CALCULODERECURSOS!K60</f>
        <v>0</v>
      </c>
      <c r="K27" s="51">
        <f>+CALCULODERECURSOS!L60</f>
        <v>0</v>
      </c>
      <c r="L27" s="51">
        <f>+CALCULODERECURSOS!M60</f>
        <v>0</v>
      </c>
      <c r="M27" s="51">
        <f>+CALCULODERECURSOS!N60</f>
        <v>0</v>
      </c>
      <c r="N27" s="147">
        <f t="shared" si="2"/>
        <v>0</v>
      </c>
    </row>
    <row r="28" spans="1:14" x14ac:dyDescent="0.25">
      <c r="A28" s="110" t="s">
        <v>175</v>
      </c>
      <c r="B28" s="140">
        <f>+B29</f>
        <v>76535.62</v>
      </c>
      <c r="C28" s="140">
        <f t="shared" ref="C28:M28" si="11">+C29</f>
        <v>77494.86</v>
      </c>
      <c r="D28" s="140">
        <f t="shared" si="11"/>
        <v>81826.789999999994</v>
      </c>
      <c r="E28" s="140">
        <f t="shared" si="11"/>
        <v>82527.92</v>
      </c>
      <c r="F28" s="140">
        <f t="shared" si="11"/>
        <v>84295.69</v>
      </c>
      <c r="G28" s="140">
        <f t="shared" si="11"/>
        <v>86141.41</v>
      </c>
      <c r="H28" s="140">
        <f t="shared" si="11"/>
        <v>89815.78</v>
      </c>
      <c r="I28" s="140">
        <f t="shared" si="11"/>
        <v>92023.24</v>
      </c>
      <c r="J28" s="140">
        <f t="shared" si="11"/>
        <v>0</v>
      </c>
      <c r="K28" s="140">
        <f t="shared" si="11"/>
        <v>0</v>
      </c>
      <c r="L28" s="140">
        <f t="shared" si="11"/>
        <v>0</v>
      </c>
      <c r="M28" s="140">
        <f t="shared" si="11"/>
        <v>0</v>
      </c>
      <c r="N28" s="150">
        <f t="shared" si="2"/>
        <v>670661.30999999994</v>
      </c>
    </row>
    <row r="29" spans="1:14" x14ac:dyDescent="0.25">
      <c r="A29" t="s">
        <v>176</v>
      </c>
      <c r="B29" s="51">
        <f>+EJECICIONEROGACIONES!C57</f>
        <v>76535.62</v>
      </c>
      <c r="C29" s="51">
        <f>+EJECICIONEROGACIONES!D57</f>
        <v>77494.86</v>
      </c>
      <c r="D29" s="51">
        <f>+EJECICIONEROGACIONES!E57</f>
        <v>81826.789999999994</v>
      </c>
      <c r="E29" s="51">
        <f>+EJECICIONEROGACIONES!F57</f>
        <v>82527.92</v>
      </c>
      <c r="F29" s="51">
        <f>+EJECICIONEROGACIONES!G57</f>
        <v>84295.69</v>
      </c>
      <c r="G29" s="51">
        <f>+EJECICIONEROGACIONES!H57</f>
        <v>86141.41</v>
      </c>
      <c r="H29" s="51">
        <f>+EJECICIONEROGACIONES!I57</f>
        <v>89815.78</v>
      </c>
      <c r="I29" s="51">
        <f>+EJECICIONEROGACIONES!J57</f>
        <v>92023.24</v>
      </c>
      <c r="J29" s="51">
        <f>+EJECICIONEROGACIONES!K57</f>
        <v>0</v>
      </c>
      <c r="K29" s="51">
        <f>+EJECICIONEROGACIONES!L57</f>
        <v>0</v>
      </c>
      <c r="L29" s="51">
        <f>+EJECICIONEROGACIONES!M57</f>
        <v>0</v>
      </c>
      <c r="M29" s="51">
        <f>+EJECICIONEROGACIONES!N57</f>
        <v>0</v>
      </c>
      <c r="N29" s="147">
        <f t="shared" si="2"/>
        <v>670661.30999999994</v>
      </c>
    </row>
    <row r="30" spans="1:14" ht="15.75" thickBot="1" x14ac:dyDescent="0.3">
      <c r="A30" s="141" t="s">
        <v>177</v>
      </c>
      <c r="B30" s="110"/>
      <c r="C30" s="110"/>
      <c r="D30" s="110"/>
      <c r="E30" s="110"/>
      <c r="F30" s="110"/>
      <c r="G30" s="110"/>
      <c r="H30" s="110"/>
      <c r="I30" s="110"/>
      <c r="J30" s="110"/>
      <c r="K30" s="110"/>
      <c r="L30" s="110"/>
      <c r="M30" s="110"/>
      <c r="N30" s="150">
        <f t="shared" si="2"/>
        <v>0</v>
      </c>
    </row>
    <row r="31" spans="1:14" s="155" customFormat="1" ht="30.75" customHeight="1" thickBot="1" x14ac:dyDescent="0.3">
      <c r="A31" s="156" t="s">
        <v>263</v>
      </c>
      <c r="B31" s="157">
        <f>+B23+B24-B28</f>
        <v>13319521.670000004</v>
      </c>
      <c r="C31" s="157">
        <f t="shared" ref="C31:L31" si="12">+C23+C24-C28</f>
        <v>5492679.759999997</v>
      </c>
      <c r="D31" s="157">
        <f t="shared" si="12"/>
        <v>3011685.8</v>
      </c>
      <c r="E31" s="157">
        <f t="shared" si="12"/>
        <v>7935316.0500000026</v>
      </c>
      <c r="F31" s="157">
        <f t="shared" si="12"/>
        <v>4528490.1399999997</v>
      </c>
      <c r="G31" s="157">
        <f t="shared" si="12"/>
        <v>-1455342.4400000011</v>
      </c>
      <c r="H31" s="157">
        <f t="shared" si="12"/>
        <v>1388448.8300000031</v>
      </c>
      <c r="I31" s="157">
        <f t="shared" si="12"/>
        <v>-729917.87999999686</v>
      </c>
      <c r="J31" s="157">
        <f t="shared" si="12"/>
        <v>0</v>
      </c>
      <c r="K31" s="157">
        <f t="shared" si="12"/>
        <v>0</v>
      </c>
      <c r="L31" s="157">
        <f t="shared" si="12"/>
        <v>0</v>
      </c>
      <c r="M31" s="157">
        <f t="shared" ref="M31" si="13">+M23+M24-M28</f>
        <v>0</v>
      </c>
      <c r="N31" s="158">
        <f t="shared" si="2"/>
        <v>33490881.930000007</v>
      </c>
    </row>
    <row r="32" spans="1:14" ht="15.75" x14ac:dyDescent="0.25">
      <c r="A32" s="228" t="s">
        <v>179</v>
      </c>
      <c r="B32" s="228"/>
    </row>
    <row r="33" spans="1:14" x14ac:dyDescent="0.25">
      <c r="A33" s="142" t="s">
        <v>180</v>
      </c>
      <c r="B33" s="65">
        <f t="shared" ref="B33:G33" si="14">+B4/B3</f>
        <v>0.43397145318167574</v>
      </c>
      <c r="C33" s="65">
        <f t="shared" si="14"/>
        <v>0.4769835507383825</v>
      </c>
      <c r="D33" s="65">
        <f t="shared" si="14"/>
        <v>0.50319189572876954</v>
      </c>
      <c r="E33" s="65">
        <f t="shared" si="14"/>
        <v>0.41644868290644443</v>
      </c>
      <c r="F33" s="65">
        <f t="shared" si="14"/>
        <v>0.48379184786680213</v>
      </c>
      <c r="G33" s="65">
        <f t="shared" si="14"/>
        <v>0.47554848413001882</v>
      </c>
      <c r="H33" s="65">
        <f t="shared" ref="H33:I33" si="15">+H4/H3</f>
        <v>0.49916593302192747</v>
      </c>
      <c r="I33" s="65">
        <f t="shared" si="15"/>
        <v>0.43192694736265058</v>
      </c>
      <c r="N33" s="65">
        <f t="shared" ref="N33" si="16">+N4/N3</f>
        <v>0.46123412803131653</v>
      </c>
    </row>
    <row r="34" spans="1:14" x14ac:dyDescent="0.25">
      <c r="A34" s="143" t="s">
        <v>181</v>
      </c>
      <c r="B34" s="66">
        <f t="shared" ref="B34:G34" si="17">+B11/B10</f>
        <v>0.79571127740863079</v>
      </c>
      <c r="C34" s="66">
        <f t="shared" si="17"/>
        <v>0.65063904016589313</v>
      </c>
      <c r="D34" s="66">
        <f t="shared" si="17"/>
        <v>0.59345056157678611</v>
      </c>
      <c r="E34" s="66">
        <f t="shared" si="17"/>
        <v>0.55936261323978032</v>
      </c>
      <c r="F34" s="66">
        <f t="shared" si="17"/>
        <v>0.57817385578773473</v>
      </c>
      <c r="G34" s="66">
        <f t="shared" si="17"/>
        <v>0.58217832220500354</v>
      </c>
      <c r="H34" s="66">
        <f t="shared" ref="H34:I34" si="18">+H11/H10</f>
        <v>0.61125304643187317</v>
      </c>
      <c r="I34" s="66">
        <f t="shared" si="18"/>
        <v>0.59289784109108989</v>
      </c>
      <c r="N34" s="152">
        <f t="shared" ref="N34" si="19">+N11/N10</f>
        <v>0.61058108981448167</v>
      </c>
    </row>
    <row r="35" spans="1:14" ht="18" x14ac:dyDescent="0.25">
      <c r="A35" s="142" t="s">
        <v>182</v>
      </c>
      <c r="B35" s="68">
        <f t="shared" ref="B35:G35" si="20">+B12/B10</f>
        <v>0.19374224898311912</v>
      </c>
      <c r="C35" s="68">
        <f t="shared" si="20"/>
        <v>0.3385235979750586</v>
      </c>
      <c r="D35" s="68">
        <f t="shared" si="20"/>
        <v>0.3866539575079791</v>
      </c>
      <c r="E35" s="68">
        <f t="shared" si="20"/>
        <v>0.42297640188034924</v>
      </c>
      <c r="F35" s="68">
        <f t="shared" si="20"/>
        <v>0.39125022938077603</v>
      </c>
      <c r="G35" s="68">
        <f t="shared" si="20"/>
        <v>0.39518549619220922</v>
      </c>
      <c r="H35" s="68">
        <f t="shared" ref="H35:I35" si="21">+H12/H10</f>
        <v>0.36266180571748141</v>
      </c>
      <c r="I35" s="68">
        <f t="shared" si="21"/>
        <v>0.38454488052555186</v>
      </c>
      <c r="N35" s="68">
        <f t="shared" ref="N35" si="22">+N12/N10</f>
        <v>0.36859875505556078</v>
      </c>
    </row>
    <row r="36" spans="1:14" x14ac:dyDescent="0.25">
      <c r="A36" s="143" t="s">
        <v>183</v>
      </c>
      <c r="B36" s="66">
        <f t="shared" ref="B36:G36" si="23">+B23/B3</f>
        <v>0.56418511311652775</v>
      </c>
      <c r="C36" s="66">
        <f t="shared" si="23"/>
        <v>0.29651351762775591</v>
      </c>
      <c r="D36" s="66">
        <f t="shared" si="23"/>
        <v>0.16228908858698116</v>
      </c>
      <c r="E36" s="66">
        <f t="shared" si="23"/>
        <v>0.31144509134016668</v>
      </c>
      <c r="F36" s="66">
        <f t="shared" si="23"/>
        <v>0.21686979297773426</v>
      </c>
      <c r="G36" s="66">
        <f t="shared" si="23"/>
        <v>-5.6846551164974363E-2</v>
      </c>
      <c r="H36" s="66">
        <f t="shared" ref="H36:I36" si="24">+H23/H3</f>
        <v>7.5995769043628203E-2</v>
      </c>
      <c r="I36" s="66">
        <f t="shared" si="24"/>
        <v>-2.1794345898188985E-2</v>
      </c>
      <c r="N36" s="152">
        <f>+N23/N3</f>
        <v>0.18830928137782699</v>
      </c>
    </row>
    <row r="37" spans="1:14" x14ac:dyDescent="0.25">
      <c r="A37" s="142" t="s">
        <v>184</v>
      </c>
      <c r="B37" s="65">
        <f t="shared" ref="B37:G37" si="25">+B31/B21</f>
        <v>0.56096175743116683</v>
      </c>
      <c r="C37" s="65">
        <f t="shared" si="25"/>
        <v>0.29238828366216962</v>
      </c>
      <c r="D37" s="65">
        <f t="shared" si="25"/>
        <v>0.15799636477068715</v>
      </c>
      <c r="E37" s="65">
        <f t="shared" si="25"/>
        <v>0.30823937722566341</v>
      </c>
      <c r="F37" s="65">
        <f t="shared" si="25"/>
        <v>0.21290663719445019</v>
      </c>
      <c r="G37" s="65">
        <f t="shared" si="25"/>
        <v>-6.0422974176420702E-2</v>
      </c>
      <c r="H37" s="65">
        <f t="shared" ref="H37:I37" si="26">+H31/H21</f>
        <v>7.1378450041887836E-2</v>
      </c>
      <c r="I37" s="65">
        <f t="shared" si="26"/>
        <v>-2.4938417344269905E-2</v>
      </c>
      <c r="N37" s="65">
        <f t="shared" ref="N37" si="27">+N31/N21</f>
        <v>0.18461238313038081</v>
      </c>
    </row>
    <row r="38" spans="1:14" x14ac:dyDescent="0.25">
      <c r="A38" s="144" t="s">
        <v>185</v>
      </c>
      <c r="B38" s="69">
        <f t="shared" ref="B38:G38" si="28">+B10/B21</f>
        <v>0.43214845699398619</v>
      </c>
      <c r="C38" s="69">
        <f t="shared" si="28"/>
        <v>0.69959666743584414</v>
      </c>
      <c r="D38" s="69">
        <f t="shared" si="28"/>
        <v>0.78566372460068723</v>
      </c>
      <c r="E38" s="69">
        <f t="shared" si="28"/>
        <v>0.61295859042823819</v>
      </c>
      <c r="F38" s="69">
        <f t="shared" si="28"/>
        <v>0.72511077945266078</v>
      </c>
      <c r="G38" s="69">
        <f t="shared" si="28"/>
        <v>0.83295175384436204</v>
      </c>
      <c r="H38" s="69">
        <f t="shared" ref="H38:I38" si="29">+H10/H21</f>
        <v>0.81744518426403379</v>
      </c>
      <c r="I38" s="69">
        <f t="shared" si="29"/>
        <v>0.58414197473483132</v>
      </c>
      <c r="N38" s="69">
        <f>+N10/N21</f>
        <v>0.6760463060795644</v>
      </c>
    </row>
    <row r="42" spans="1:14" ht="28.5" x14ac:dyDescent="0.35">
      <c r="A42" s="125" t="s">
        <v>249</v>
      </c>
      <c r="B42" s="126"/>
      <c r="C42" s="127"/>
      <c r="D42" s="127"/>
      <c r="E42" s="127"/>
      <c r="F42" s="127"/>
      <c r="G42" s="127"/>
      <c r="L42" s="128"/>
    </row>
    <row r="43" spans="1:14" x14ac:dyDescent="0.25">
      <c r="B43" s="124" t="s">
        <v>69</v>
      </c>
      <c r="C43" s="123" t="s">
        <v>70</v>
      </c>
      <c r="D43" s="124" t="s">
        <v>71</v>
      </c>
      <c r="E43" s="123" t="s">
        <v>73</v>
      </c>
      <c r="F43" s="124" t="s">
        <v>74</v>
      </c>
      <c r="G43" s="123" t="s">
        <v>75</v>
      </c>
      <c r="H43" s="124" t="s">
        <v>76</v>
      </c>
      <c r="I43" s="123" t="s">
        <v>77</v>
      </c>
      <c r="J43" s="124" t="s">
        <v>246</v>
      </c>
      <c r="K43" s="123" t="s">
        <v>79</v>
      </c>
      <c r="L43" s="124" t="s">
        <v>80</v>
      </c>
      <c r="M43" s="123" t="s">
        <v>81</v>
      </c>
    </row>
    <row r="44" spans="1:14" x14ac:dyDescent="0.25">
      <c r="A44" s="48" t="s">
        <v>4</v>
      </c>
      <c r="B44" s="50">
        <f>+B45+B48</f>
        <v>15865659.84</v>
      </c>
      <c r="C44" s="50">
        <f>+C46+C48</f>
        <v>11813511.780000001</v>
      </c>
      <c r="D44" s="50">
        <f>+D46+D48</f>
        <v>17570222.32</v>
      </c>
      <c r="E44" s="50">
        <f>+E46+E48</f>
        <v>13971958.16</v>
      </c>
      <c r="F44" s="50">
        <f>+E46+F48</f>
        <v>18106293.969999999</v>
      </c>
      <c r="G44" s="50">
        <f>+G46+G48</f>
        <v>15818426.27</v>
      </c>
      <c r="H44" s="50">
        <f>+H45+H48</f>
        <v>19651155.539999999</v>
      </c>
      <c r="I44" s="50">
        <f t="shared" ref="I44:M44" si="30">+I45+I48</f>
        <v>16425377.52</v>
      </c>
      <c r="J44" s="50">
        <f t="shared" si="30"/>
        <v>0</v>
      </c>
      <c r="K44" s="50">
        <f t="shared" si="30"/>
        <v>0</v>
      </c>
      <c r="L44" s="50">
        <f t="shared" si="30"/>
        <v>0</v>
      </c>
      <c r="M44" s="50">
        <f t="shared" si="30"/>
        <v>0</v>
      </c>
      <c r="N44" s="146">
        <f>SUM(B44:M44)</f>
        <v>129222605.39999999</v>
      </c>
    </row>
    <row r="45" spans="1:14" x14ac:dyDescent="0.25">
      <c r="A45" t="s">
        <v>151</v>
      </c>
      <c r="B45" s="52">
        <f>SUM(B46:B47)</f>
        <v>7233253.8200000003</v>
      </c>
      <c r="C45" s="52">
        <f t="shared" ref="C45:G45" si="31">SUM(C46:C47)</f>
        <v>7757730.0899999999</v>
      </c>
      <c r="D45" s="52">
        <f t="shared" si="31"/>
        <v>8742499.0600000005</v>
      </c>
      <c r="E45" s="52">
        <f t="shared" si="31"/>
        <v>9397363.7400000002</v>
      </c>
      <c r="F45" s="52">
        <f t="shared" si="31"/>
        <v>6529923.9500000002</v>
      </c>
      <c r="G45" s="52">
        <f t="shared" si="31"/>
        <v>9468876.1999999993</v>
      </c>
      <c r="H45" s="52">
        <f t="shared" ref="H45:M45" si="32">SUM(H46:H47)</f>
        <v>8869516.7400000002</v>
      </c>
      <c r="I45" s="52">
        <f t="shared" si="32"/>
        <v>9617660.4399999995</v>
      </c>
      <c r="J45" s="52">
        <f t="shared" si="32"/>
        <v>0</v>
      </c>
      <c r="K45" s="52">
        <f t="shared" si="32"/>
        <v>0</v>
      </c>
      <c r="L45" s="52">
        <f t="shared" si="32"/>
        <v>0</v>
      </c>
      <c r="M45" s="52">
        <f t="shared" si="32"/>
        <v>0</v>
      </c>
      <c r="N45" s="147">
        <f t="shared" ref="N45:N72" si="33">SUM(B45:M45)</f>
        <v>67616824.040000007</v>
      </c>
    </row>
    <row r="46" spans="1:14" x14ac:dyDescent="0.25">
      <c r="A46" t="s">
        <v>152</v>
      </c>
      <c r="B46" s="52">
        <v>5980137.9199999999</v>
      </c>
      <c r="C46" s="52">
        <v>6752125.0700000003</v>
      </c>
      <c r="D46" s="52">
        <v>7804862.8200000003</v>
      </c>
      <c r="E46" s="52">
        <v>8603934.5500000007</v>
      </c>
      <c r="F46" s="52">
        <v>5576016.9000000004</v>
      </c>
      <c r="G46" s="52">
        <v>8585294.9299999997</v>
      </c>
      <c r="H46" s="52">
        <v>7892040.54</v>
      </c>
      <c r="I46" s="52">
        <v>8206256.3499999996</v>
      </c>
      <c r="J46" s="52">
        <f>+CALCULODERECURSOS!K96</f>
        <v>0</v>
      </c>
      <c r="K46" s="52">
        <f>+CALCULODERECURSOS!L96</f>
        <v>0</v>
      </c>
      <c r="L46" s="52">
        <f>+CALCULODERECURSOS!M96</f>
        <v>0</v>
      </c>
      <c r="M46" s="52">
        <f>+CALCULODERECURSOS!N96</f>
        <v>0</v>
      </c>
      <c r="N46" s="147">
        <f t="shared" si="33"/>
        <v>59400669.080000006</v>
      </c>
    </row>
    <row r="47" spans="1:14" x14ac:dyDescent="0.25">
      <c r="A47" t="s">
        <v>153</v>
      </c>
      <c r="B47" s="52">
        <v>1253115.8999999999</v>
      </c>
      <c r="C47" s="52">
        <v>1005605.02</v>
      </c>
      <c r="D47" s="52">
        <v>937636.24</v>
      </c>
      <c r="E47" s="52">
        <v>793429.19</v>
      </c>
      <c r="F47" s="52">
        <v>953907.05</v>
      </c>
      <c r="G47" s="52">
        <v>883581.27</v>
      </c>
      <c r="H47" s="52">
        <v>977476.2</v>
      </c>
      <c r="I47" s="52">
        <v>1411404.09</v>
      </c>
      <c r="J47" s="52">
        <f>+CALCULODERECURSOS!K123</f>
        <v>0</v>
      </c>
      <c r="K47" s="52">
        <f>+CALCULODERECURSOS!L123</f>
        <v>0</v>
      </c>
      <c r="L47" s="52">
        <f>+CALCULODERECURSOS!M123</f>
        <v>0</v>
      </c>
      <c r="M47" s="52">
        <f>+CALCULODERECURSOS!N123</f>
        <v>0</v>
      </c>
      <c r="N47" s="147">
        <f t="shared" si="33"/>
        <v>8216154.96</v>
      </c>
    </row>
    <row r="48" spans="1:14" x14ac:dyDescent="0.25">
      <c r="A48" s="127" t="s">
        <v>154</v>
      </c>
      <c r="B48" s="134">
        <f>SUM(B49:B50)</f>
        <v>8632406.0199999996</v>
      </c>
      <c r="C48" s="134">
        <f t="shared" ref="C48:M48" si="34">SUM(C49:C50)</f>
        <v>5061386.71</v>
      </c>
      <c r="D48" s="134">
        <f t="shared" si="34"/>
        <v>9765359.5</v>
      </c>
      <c r="E48" s="134">
        <f t="shared" si="34"/>
        <v>5368023.6099999994</v>
      </c>
      <c r="F48" s="134">
        <f t="shared" si="34"/>
        <v>9502359.4199999999</v>
      </c>
      <c r="G48" s="134">
        <f t="shared" si="34"/>
        <v>7233131.3399999999</v>
      </c>
      <c r="H48" s="134">
        <f t="shared" si="34"/>
        <v>10781638.800000001</v>
      </c>
      <c r="I48" s="134">
        <f t="shared" si="34"/>
        <v>6807717.0800000001</v>
      </c>
      <c r="J48" s="134">
        <f t="shared" si="34"/>
        <v>0</v>
      </c>
      <c r="K48" s="134">
        <f t="shared" si="34"/>
        <v>0</v>
      </c>
      <c r="L48" s="134">
        <f t="shared" si="34"/>
        <v>0</v>
      </c>
      <c r="M48" s="134">
        <f t="shared" si="34"/>
        <v>0</v>
      </c>
      <c r="N48" s="148">
        <f t="shared" si="33"/>
        <v>63152022.479999989</v>
      </c>
    </row>
    <row r="49" spans="1:14" x14ac:dyDescent="0.25">
      <c r="A49" t="s">
        <v>155</v>
      </c>
      <c r="B49" s="52">
        <v>3120398.46</v>
      </c>
      <c r="C49" s="52">
        <v>1922270.33</v>
      </c>
      <c r="D49" s="52">
        <v>6114032.1100000003</v>
      </c>
      <c r="E49" s="52">
        <v>1582411.44</v>
      </c>
      <c r="F49" s="52">
        <v>3596537.01</v>
      </c>
      <c r="G49" s="52">
        <v>2834688.26</v>
      </c>
      <c r="H49" s="52">
        <v>3181216.72</v>
      </c>
      <c r="I49" s="52">
        <v>2030988.32</v>
      </c>
      <c r="J49" s="52">
        <f>+CALCULODERECURSOS!K138</f>
        <v>0</v>
      </c>
      <c r="K49" s="52">
        <f>+CALCULODERECURSOS!L138</f>
        <v>0</v>
      </c>
      <c r="L49" s="52">
        <f>+CALCULODERECURSOS!M138</f>
        <v>0</v>
      </c>
      <c r="M49" s="52">
        <f>+CALCULODERECURSOS!N138</f>
        <v>0</v>
      </c>
      <c r="N49" s="147">
        <f t="shared" si="33"/>
        <v>24382542.649999999</v>
      </c>
    </row>
    <row r="50" spans="1:14" x14ac:dyDescent="0.25">
      <c r="A50" t="s">
        <v>156</v>
      </c>
      <c r="B50" s="52">
        <v>5512007.5599999996</v>
      </c>
      <c r="C50" s="52">
        <v>3139116.38</v>
      </c>
      <c r="D50" s="52">
        <v>3651327.39</v>
      </c>
      <c r="E50" s="52">
        <v>3785612.17</v>
      </c>
      <c r="F50" s="52">
        <v>5905822.4100000001</v>
      </c>
      <c r="G50" s="52">
        <v>4398443.08</v>
      </c>
      <c r="H50" s="52">
        <v>7600422.0800000001</v>
      </c>
      <c r="I50" s="52">
        <v>4776728.76</v>
      </c>
      <c r="J50" s="52">
        <f>+CALCULODERECURSOS!K143</f>
        <v>0</v>
      </c>
      <c r="K50" s="52">
        <f>+CALCULODERECURSOS!L143</f>
        <v>0</v>
      </c>
      <c r="L50" s="52">
        <f>+CALCULODERECURSOS!M143</f>
        <v>0</v>
      </c>
      <c r="M50" s="52">
        <f>+CALCULODERECURSOS!N143</f>
        <v>0</v>
      </c>
      <c r="N50" s="147">
        <f t="shared" si="33"/>
        <v>38769479.829999998</v>
      </c>
    </row>
    <row r="51" spans="1:14" x14ac:dyDescent="0.25">
      <c r="A51" s="48" t="s">
        <v>157</v>
      </c>
      <c r="B51" s="49">
        <f t="shared" ref="B51:M51" si="35">SUM(B52:B55)</f>
        <v>9126143.9499999993</v>
      </c>
      <c r="C51" s="49">
        <f t="shared" si="35"/>
        <v>13000682.02</v>
      </c>
      <c r="D51" s="49">
        <f t="shared" si="35"/>
        <v>15229296.76</v>
      </c>
      <c r="E51" s="49">
        <f t="shared" si="35"/>
        <v>13559606.120000001</v>
      </c>
      <c r="F51" s="49">
        <f t="shared" si="35"/>
        <v>11784456.110000001</v>
      </c>
      <c r="G51" s="49">
        <f t="shared" si="35"/>
        <v>18081302.819999997</v>
      </c>
      <c r="H51" s="49">
        <f t="shared" si="35"/>
        <v>15317191.67</v>
      </c>
      <c r="I51" s="49">
        <f t="shared" si="35"/>
        <v>13259754.34</v>
      </c>
      <c r="J51" s="49">
        <f t="shared" si="35"/>
        <v>0</v>
      </c>
      <c r="K51" s="49">
        <f t="shared" si="35"/>
        <v>0</v>
      </c>
      <c r="L51" s="49">
        <f t="shared" si="35"/>
        <v>0</v>
      </c>
      <c r="M51" s="49">
        <f t="shared" si="35"/>
        <v>0</v>
      </c>
      <c r="N51" s="146">
        <f t="shared" si="33"/>
        <v>109358433.78999999</v>
      </c>
    </row>
    <row r="52" spans="1:14" x14ac:dyDescent="0.25">
      <c r="A52" t="s">
        <v>158</v>
      </c>
      <c r="B52" s="52">
        <v>6706819.9000000004</v>
      </c>
      <c r="C52" s="52">
        <v>6751197.79</v>
      </c>
      <c r="D52" s="52">
        <v>7165555.1399999997</v>
      </c>
      <c r="E52" s="52">
        <v>7333671.7199999997</v>
      </c>
      <c r="F52" s="52">
        <v>7599826.1900000004</v>
      </c>
      <c r="G52" s="52">
        <v>9871068.8599999994</v>
      </c>
      <c r="H52" s="52">
        <v>7336994.5599999996</v>
      </c>
      <c r="I52" s="52">
        <v>7927869.25</v>
      </c>
      <c r="J52" s="52">
        <f>+EJECICIONEROGACIONES!K92</f>
        <v>0</v>
      </c>
      <c r="K52" s="52">
        <f>+EJECICIONEROGACIONES!L92</f>
        <v>0</v>
      </c>
      <c r="L52" s="52">
        <f>+EJECICIONEROGACIONES!M92</f>
        <v>0</v>
      </c>
      <c r="M52" s="52">
        <f>+EJECICIONEROGACIONES!N92</f>
        <v>0</v>
      </c>
      <c r="N52" s="147">
        <f t="shared" si="33"/>
        <v>60693003.410000004</v>
      </c>
    </row>
    <row r="53" spans="1:14" x14ac:dyDescent="0.25">
      <c r="A53" t="s">
        <v>159</v>
      </c>
      <c r="B53" s="52">
        <v>2234716.17</v>
      </c>
      <c r="C53" s="52">
        <v>5956790.8799999999</v>
      </c>
      <c r="D53" s="52">
        <v>7510668.9400000004</v>
      </c>
      <c r="E53" s="52">
        <v>5913397.6500000004</v>
      </c>
      <c r="F53" s="52">
        <v>3872396.75</v>
      </c>
      <c r="G53" s="52">
        <v>8027713.4500000002</v>
      </c>
      <c r="H53" s="52">
        <v>7275595.8200000003</v>
      </c>
      <c r="I53" s="52">
        <v>4954558.43</v>
      </c>
      <c r="J53" s="52">
        <f>+EJECICIONEROGACIONES!K125</f>
        <v>0</v>
      </c>
      <c r="K53" s="52">
        <f>+EJECICIONEROGACIONES!L125</f>
        <v>0</v>
      </c>
      <c r="L53" s="52">
        <f>+EJECICIONEROGACIONES!M125</f>
        <v>0</v>
      </c>
      <c r="M53" s="52">
        <f>+EJECICIONEROGACIONES!N125</f>
        <v>0</v>
      </c>
      <c r="N53" s="147">
        <f t="shared" si="33"/>
        <v>45745838.089999996</v>
      </c>
    </row>
    <row r="54" spans="1:14" x14ac:dyDescent="0.25">
      <c r="A54" t="s">
        <v>160</v>
      </c>
      <c r="B54" s="52">
        <v>37488.04</v>
      </c>
      <c r="C54" s="52">
        <v>39157</v>
      </c>
      <c r="D54" s="52">
        <v>35016.83</v>
      </c>
      <c r="E54" s="52">
        <v>37348.39</v>
      </c>
      <c r="F54" s="52">
        <v>35001.050000000003</v>
      </c>
      <c r="G54" s="52">
        <v>36266.269999999997</v>
      </c>
      <c r="H54" s="52">
        <v>29268.47</v>
      </c>
      <c r="I54" s="52">
        <v>31377.09</v>
      </c>
      <c r="J54" s="52">
        <f>+EJECICIONEROGACIONES!K128</f>
        <v>0</v>
      </c>
      <c r="K54" s="52">
        <f>+EJECICIONEROGACIONES!L128</f>
        <v>0</v>
      </c>
      <c r="L54" s="52">
        <f>+EJECICIONEROGACIONES!M128</f>
        <v>0</v>
      </c>
      <c r="M54" s="52">
        <f>+EJECICIONEROGACIONES!N128</f>
        <v>0</v>
      </c>
      <c r="N54" s="147">
        <f t="shared" si="33"/>
        <v>280923.14</v>
      </c>
    </row>
    <row r="55" spans="1:14" ht="15.75" thickBot="1" x14ac:dyDescent="0.3">
      <c r="A55" t="s">
        <v>161</v>
      </c>
      <c r="B55" s="52">
        <v>147119.84</v>
      </c>
      <c r="C55" s="52">
        <v>253536.35</v>
      </c>
      <c r="D55" s="52">
        <v>518055.85</v>
      </c>
      <c r="E55" s="52">
        <v>275188.36</v>
      </c>
      <c r="F55" s="52">
        <v>277232.12</v>
      </c>
      <c r="G55" s="52">
        <v>146254.24</v>
      </c>
      <c r="H55" s="52">
        <v>675332.82</v>
      </c>
      <c r="I55" s="52">
        <v>345949.57</v>
      </c>
      <c r="J55" s="52">
        <f>+EJECICIONEROGACIONES!K130</f>
        <v>0</v>
      </c>
      <c r="K55" s="52">
        <f>+EJECICIONEROGACIONES!L130</f>
        <v>0</v>
      </c>
      <c r="L55" s="52">
        <f>+EJECICIONEROGACIONES!M130</f>
        <v>0</v>
      </c>
      <c r="M55" s="52">
        <f>+EJECICIONEROGACIONES!N130</f>
        <v>0</v>
      </c>
      <c r="N55" s="147">
        <f t="shared" si="33"/>
        <v>2638669.15</v>
      </c>
    </row>
    <row r="56" spans="1:14" ht="15.75" thickBot="1" x14ac:dyDescent="0.3">
      <c r="A56" s="135" t="s">
        <v>163</v>
      </c>
      <c r="B56" s="136">
        <f t="shared" ref="B56:M56" si="36">+B44-B51</f>
        <v>6739515.8900000006</v>
      </c>
      <c r="C56" s="136">
        <f t="shared" si="36"/>
        <v>-1187170.2399999984</v>
      </c>
      <c r="D56" s="136">
        <f t="shared" si="36"/>
        <v>2340925.5600000005</v>
      </c>
      <c r="E56" s="136">
        <f t="shared" si="36"/>
        <v>412352.03999999911</v>
      </c>
      <c r="F56" s="136">
        <f t="shared" si="36"/>
        <v>6321837.8599999975</v>
      </c>
      <c r="G56" s="136">
        <f t="shared" si="36"/>
        <v>-2262876.549999997</v>
      </c>
      <c r="H56" s="136">
        <f t="shared" si="36"/>
        <v>4333963.8699999992</v>
      </c>
      <c r="I56" s="136">
        <f t="shared" si="36"/>
        <v>3165623.1799999997</v>
      </c>
      <c r="J56" s="136">
        <f t="shared" si="36"/>
        <v>0</v>
      </c>
      <c r="K56" s="136">
        <f t="shared" si="36"/>
        <v>0</v>
      </c>
      <c r="L56" s="136">
        <f t="shared" si="36"/>
        <v>0</v>
      </c>
      <c r="M56" s="136">
        <f t="shared" si="36"/>
        <v>0</v>
      </c>
      <c r="N56" s="149">
        <f t="shared" si="33"/>
        <v>19864171.609999999</v>
      </c>
    </row>
    <row r="57" spans="1:14" x14ac:dyDescent="0.25">
      <c r="A57" s="127" t="s">
        <v>164</v>
      </c>
      <c r="B57" s="139">
        <v>0</v>
      </c>
      <c r="C57" s="139">
        <v>0</v>
      </c>
      <c r="D57" s="139">
        <v>0</v>
      </c>
      <c r="E57" s="139">
        <v>0</v>
      </c>
      <c r="F57" s="139">
        <v>0</v>
      </c>
      <c r="G57" s="139">
        <v>0</v>
      </c>
      <c r="H57" s="139">
        <v>0</v>
      </c>
      <c r="I57" s="139">
        <v>0</v>
      </c>
      <c r="J57" s="139">
        <v>0</v>
      </c>
      <c r="K57" s="139">
        <v>0</v>
      </c>
      <c r="L57" s="139">
        <v>0</v>
      </c>
      <c r="M57" s="139">
        <v>0</v>
      </c>
      <c r="N57" s="148">
        <f t="shared" si="33"/>
        <v>0</v>
      </c>
    </row>
    <row r="58" spans="1:14" x14ac:dyDescent="0.25">
      <c r="A58" s="58" t="s">
        <v>165</v>
      </c>
      <c r="B58" s="60">
        <f>+CALCULODERECURSOS!O147</f>
        <v>0</v>
      </c>
      <c r="C58" s="60">
        <f>+CALCULODERECURSOS!P147</f>
        <v>0</v>
      </c>
      <c r="D58" s="60">
        <f>+CALCULODERECURSOS!Q147</f>
        <v>0</v>
      </c>
      <c r="E58" s="60">
        <f>+CALCULODERECURSOS!R147</f>
        <v>0</v>
      </c>
      <c r="F58" s="60">
        <f>+CALCULODERECURSOS!S147</f>
        <v>0</v>
      </c>
      <c r="G58" s="60">
        <f>+CALCULODERECURSOS!T147</f>
        <v>0</v>
      </c>
      <c r="H58" s="60">
        <f>+CALCULODERECURSOS!U147</f>
        <v>0</v>
      </c>
      <c r="I58" s="60">
        <f>+CALCULODERECURSOS!V147</f>
        <v>0</v>
      </c>
      <c r="J58" s="60">
        <f>+CALCULODERECURSOS!W147</f>
        <v>0</v>
      </c>
      <c r="K58" s="60">
        <f>+CALCULODERECURSOS!X147</f>
        <v>0</v>
      </c>
      <c r="L58" s="60">
        <f>+CALCULODERECURSOS!Y147</f>
        <v>0</v>
      </c>
      <c r="M58" s="60">
        <f>+CALCULODERECURSOS!Z147</f>
        <v>0</v>
      </c>
      <c r="N58" s="147">
        <f t="shared" si="33"/>
        <v>0</v>
      </c>
    </row>
    <row r="59" spans="1:14" x14ac:dyDescent="0.25">
      <c r="A59" s="110" t="s">
        <v>166</v>
      </c>
      <c r="B59" s="140">
        <f>+B61+B60</f>
        <v>1840124.32</v>
      </c>
      <c r="C59" s="140">
        <f t="shared" ref="C59:M59" si="37">+C61+C60</f>
        <v>1250378.6099999999</v>
      </c>
      <c r="D59" s="140">
        <f t="shared" si="37"/>
        <v>5063886.58</v>
      </c>
      <c r="E59" s="140">
        <f t="shared" si="37"/>
        <v>2947177.5799999996</v>
      </c>
      <c r="F59" s="140">
        <f t="shared" si="37"/>
        <v>2436121.79</v>
      </c>
      <c r="G59" s="140">
        <f t="shared" si="37"/>
        <v>3788395.41</v>
      </c>
      <c r="H59" s="140">
        <f t="shared" si="37"/>
        <v>3219782.17</v>
      </c>
      <c r="I59" s="140">
        <f t="shared" si="37"/>
        <v>2322332.09</v>
      </c>
      <c r="J59" s="140">
        <f t="shared" si="37"/>
        <v>0</v>
      </c>
      <c r="K59" s="140">
        <f t="shared" si="37"/>
        <v>0</v>
      </c>
      <c r="L59" s="140">
        <f t="shared" si="37"/>
        <v>0</v>
      </c>
      <c r="M59" s="140">
        <f t="shared" si="37"/>
        <v>0</v>
      </c>
      <c r="N59" s="150">
        <f t="shared" si="33"/>
        <v>22868198.550000001</v>
      </c>
    </row>
    <row r="60" spans="1:14" x14ac:dyDescent="0.25">
      <c r="A60" t="s">
        <v>167</v>
      </c>
      <c r="B60" s="51">
        <v>14349.02</v>
      </c>
      <c r="C60" s="51">
        <v>161666.70000000001</v>
      </c>
      <c r="D60" s="51">
        <v>1811071.05</v>
      </c>
      <c r="E60" s="51">
        <v>233343.03</v>
      </c>
      <c r="F60" s="51">
        <v>293415.76</v>
      </c>
      <c r="G60" s="51">
        <v>454895.81</v>
      </c>
      <c r="H60" s="51">
        <v>286697.28999999998</v>
      </c>
      <c r="I60" s="51">
        <v>568932.78</v>
      </c>
      <c r="J60" s="51">
        <f>+EJECICIONEROGACIONES!K136</f>
        <v>0</v>
      </c>
      <c r="K60" s="51">
        <f>+EJECICIONEROGACIONES!L136</f>
        <v>0</v>
      </c>
      <c r="L60" s="51">
        <f>+EJECICIONEROGACIONES!M136</f>
        <v>0</v>
      </c>
      <c r="M60" s="51">
        <f>+EJECICIONEROGACIONES!N136</f>
        <v>0</v>
      </c>
      <c r="N60" s="147">
        <f t="shared" si="33"/>
        <v>3824371.4399999995</v>
      </c>
    </row>
    <row r="61" spans="1:14" x14ac:dyDescent="0.25">
      <c r="A61" t="s">
        <v>168</v>
      </c>
      <c r="B61" s="51">
        <v>1825775.3</v>
      </c>
      <c r="C61" s="51">
        <v>1088711.9099999999</v>
      </c>
      <c r="D61" s="51">
        <v>3252815.53</v>
      </c>
      <c r="E61" s="51">
        <v>2713834.55</v>
      </c>
      <c r="F61" s="51">
        <v>2142706.0299999998</v>
      </c>
      <c r="G61" s="51">
        <v>3333499.6</v>
      </c>
      <c r="H61" s="51">
        <v>2933084.88</v>
      </c>
      <c r="I61" s="51">
        <v>1753399.31</v>
      </c>
      <c r="J61" s="51">
        <f>+EJECICIONEROGACIONES!K140</f>
        <v>0</v>
      </c>
      <c r="K61" s="51">
        <f>+EJECICIONEROGACIONES!L140</f>
        <v>0</v>
      </c>
      <c r="L61" s="51">
        <f>+EJECICIONEROGACIONES!M140</f>
        <v>0</v>
      </c>
      <c r="M61" s="51">
        <f>+EJECICIONEROGACIONES!N140</f>
        <v>0</v>
      </c>
      <c r="N61" s="147">
        <f t="shared" si="33"/>
        <v>19043827.109999996</v>
      </c>
    </row>
    <row r="62" spans="1:14" x14ac:dyDescent="0.25">
      <c r="A62" s="48" t="s">
        <v>169</v>
      </c>
      <c r="B62" s="49">
        <f t="shared" ref="B62:M62" si="38">+B44+B57</f>
        <v>15865659.84</v>
      </c>
      <c r="C62" s="49">
        <f t="shared" si="38"/>
        <v>11813511.780000001</v>
      </c>
      <c r="D62" s="49">
        <f t="shared" si="38"/>
        <v>17570222.32</v>
      </c>
      <c r="E62" s="49">
        <f t="shared" si="38"/>
        <v>13971958.16</v>
      </c>
      <c r="F62" s="49">
        <f t="shared" si="38"/>
        <v>18106293.969999999</v>
      </c>
      <c r="G62" s="49">
        <f t="shared" si="38"/>
        <v>15818426.27</v>
      </c>
      <c r="H62" s="49">
        <f t="shared" si="38"/>
        <v>19651155.539999999</v>
      </c>
      <c r="I62" s="49">
        <f t="shared" si="38"/>
        <v>16425377.52</v>
      </c>
      <c r="J62" s="49">
        <f t="shared" si="38"/>
        <v>0</v>
      </c>
      <c r="K62" s="49">
        <f t="shared" si="38"/>
        <v>0</v>
      </c>
      <c r="L62" s="49">
        <f t="shared" si="38"/>
        <v>0</v>
      </c>
      <c r="M62" s="49">
        <f t="shared" si="38"/>
        <v>0</v>
      </c>
      <c r="N62" s="147">
        <f t="shared" si="33"/>
        <v>129222605.39999999</v>
      </c>
    </row>
    <row r="63" spans="1:14" ht="15.75" thickBot="1" x14ac:dyDescent="0.3">
      <c r="A63" s="48" t="s">
        <v>170</v>
      </c>
      <c r="B63" s="49">
        <f t="shared" ref="B63:M63" si="39">+B59+B51</f>
        <v>10966268.27</v>
      </c>
      <c r="C63" s="49">
        <f t="shared" si="39"/>
        <v>14251060.629999999</v>
      </c>
      <c r="D63" s="49">
        <f t="shared" si="39"/>
        <v>20293183.34</v>
      </c>
      <c r="E63" s="49">
        <f t="shared" si="39"/>
        <v>16506783.700000001</v>
      </c>
      <c r="F63" s="49">
        <f t="shared" si="39"/>
        <v>14220577.900000002</v>
      </c>
      <c r="G63" s="49">
        <f t="shared" si="39"/>
        <v>21869698.229999997</v>
      </c>
      <c r="H63" s="49">
        <f t="shared" si="39"/>
        <v>18536973.84</v>
      </c>
      <c r="I63" s="49">
        <f t="shared" si="39"/>
        <v>15582086.43</v>
      </c>
      <c r="J63" s="49">
        <f t="shared" si="39"/>
        <v>0</v>
      </c>
      <c r="K63" s="49">
        <f t="shared" si="39"/>
        <v>0</v>
      </c>
      <c r="L63" s="49">
        <f t="shared" si="39"/>
        <v>0</v>
      </c>
      <c r="M63" s="49">
        <f t="shared" si="39"/>
        <v>0</v>
      </c>
      <c r="N63" s="147">
        <f t="shared" si="33"/>
        <v>132226632.34</v>
      </c>
    </row>
    <row r="64" spans="1:14" ht="15.75" thickBot="1" x14ac:dyDescent="0.3">
      <c r="A64" s="137" t="s">
        <v>171</v>
      </c>
      <c r="B64" s="138">
        <f>+B62-B63</f>
        <v>4899391.57</v>
      </c>
      <c r="C64" s="138">
        <f t="shared" ref="C64:M64" si="40">+C62-C63</f>
        <v>-2437548.8499999978</v>
      </c>
      <c r="D64" s="138">
        <f t="shared" si="40"/>
        <v>-2722961.0199999996</v>
      </c>
      <c r="E64" s="138">
        <f t="shared" si="40"/>
        <v>-2534825.540000001</v>
      </c>
      <c r="F64" s="138">
        <f t="shared" si="40"/>
        <v>3885716.0699999966</v>
      </c>
      <c r="G64" s="138">
        <f t="shared" si="40"/>
        <v>-6051271.9599999972</v>
      </c>
      <c r="H64" s="138">
        <f t="shared" si="40"/>
        <v>1114181.6999999993</v>
      </c>
      <c r="I64" s="138">
        <f t="shared" si="40"/>
        <v>843291.08999999985</v>
      </c>
      <c r="J64" s="138">
        <f t="shared" si="40"/>
        <v>0</v>
      </c>
      <c r="K64" s="138">
        <f t="shared" si="40"/>
        <v>0</v>
      </c>
      <c r="L64" s="138">
        <f t="shared" si="40"/>
        <v>0</v>
      </c>
      <c r="M64" s="138">
        <f t="shared" si="40"/>
        <v>0</v>
      </c>
      <c r="N64" s="149">
        <f t="shared" si="33"/>
        <v>-3004026.9399999995</v>
      </c>
    </row>
    <row r="65" spans="1:14" x14ac:dyDescent="0.25">
      <c r="A65" s="61" t="s">
        <v>172</v>
      </c>
      <c r="B65" s="62">
        <f>SUM(B66:B68)</f>
        <v>579685.74</v>
      </c>
      <c r="C65" s="62">
        <f t="shared" ref="C65:M65" si="41">SUM(C66:C68)</f>
        <v>415567.75</v>
      </c>
      <c r="D65" s="62">
        <f t="shared" si="41"/>
        <v>218699.21</v>
      </c>
      <c r="E65" s="62">
        <f t="shared" si="41"/>
        <v>1721623.4</v>
      </c>
      <c r="F65" s="62">
        <f t="shared" si="41"/>
        <v>998764.25</v>
      </c>
      <c r="G65" s="62">
        <f t="shared" si="41"/>
        <v>2333086.2000000002</v>
      </c>
      <c r="H65" s="62">
        <f t="shared" si="41"/>
        <v>1673473.4899999998</v>
      </c>
      <c r="I65" s="62">
        <f t="shared" si="41"/>
        <v>683041.43</v>
      </c>
      <c r="J65" s="62">
        <f t="shared" si="41"/>
        <v>0</v>
      </c>
      <c r="K65" s="62">
        <f t="shared" si="41"/>
        <v>0</v>
      </c>
      <c r="L65" s="62">
        <f t="shared" si="41"/>
        <v>0</v>
      </c>
      <c r="M65" s="62">
        <f t="shared" si="41"/>
        <v>0</v>
      </c>
      <c r="N65" s="147">
        <f t="shared" si="33"/>
        <v>8623941.4699999988</v>
      </c>
    </row>
    <row r="66" spans="1:14" x14ac:dyDescent="0.25">
      <c r="A66" t="s">
        <v>173</v>
      </c>
      <c r="B66" s="51"/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147">
        <f t="shared" si="33"/>
        <v>0</v>
      </c>
    </row>
    <row r="67" spans="1:14" x14ac:dyDescent="0.25">
      <c r="A67" s="58" t="s">
        <v>89</v>
      </c>
      <c r="B67" s="60">
        <v>200645.74</v>
      </c>
      <c r="C67" s="60">
        <v>183911.95</v>
      </c>
      <c r="D67" s="60">
        <v>204222.21</v>
      </c>
      <c r="E67" s="60">
        <v>712022.1</v>
      </c>
      <c r="F67" s="60">
        <v>498764.25</v>
      </c>
      <c r="G67" s="60">
        <v>863559.76</v>
      </c>
      <c r="H67" s="60">
        <f>395909.36+27112</f>
        <v>423021.36</v>
      </c>
      <c r="I67" s="60">
        <v>348850.13</v>
      </c>
      <c r="J67" s="60"/>
      <c r="K67" s="60"/>
      <c r="L67" s="60"/>
      <c r="M67" s="60"/>
      <c r="N67" s="147">
        <f t="shared" si="33"/>
        <v>3434997.4999999995</v>
      </c>
    </row>
    <row r="68" spans="1:14" x14ac:dyDescent="0.25">
      <c r="A68" t="s">
        <v>174</v>
      </c>
      <c r="B68" s="51">
        <f>370000+9040</f>
        <v>379040</v>
      </c>
      <c r="C68" s="51">
        <f>224127.8+7528</f>
        <v>231655.8</v>
      </c>
      <c r="D68" s="51">
        <f>4578+9899</f>
        <v>14477</v>
      </c>
      <c r="E68" s="51">
        <f>149999.1+10600+837297.2+11705</f>
        <v>1009601.2999999999</v>
      </c>
      <c r="F68" s="51">
        <v>500000</v>
      </c>
      <c r="G68" s="51">
        <f>775096.44+4578+675000+14852</f>
        <v>1469526.44</v>
      </c>
      <c r="H68" s="51">
        <v>1250452.1299999999</v>
      </c>
      <c r="I68" s="51">
        <f>683041.43-I67</f>
        <v>334191.30000000005</v>
      </c>
      <c r="J68" s="51">
        <f>+CALCULODERECURSOS!K146</f>
        <v>0</v>
      </c>
      <c r="K68" s="51">
        <f>+CALCULODERECURSOS!L146</f>
        <v>0</v>
      </c>
      <c r="L68" s="51">
        <f>+CALCULODERECURSOS!M146</f>
        <v>0</v>
      </c>
      <c r="M68" s="51">
        <f>+CALCULODERECURSOS!N146</f>
        <v>0</v>
      </c>
      <c r="N68" s="147">
        <f t="shared" si="33"/>
        <v>5188943.97</v>
      </c>
    </row>
    <row r="69" spans="1:14" x14ac:dyDescent="0.25">
      <c r="A69" s="110" t="s">
        <v>175</v>
      </c>
      <c r="B69" s="140">
        <f>+B70</f>
        <v>0</v>
      </c>
      <c r="C69" s="140">
        <f t="shared" ref="C69:M69" si="42">+C70</f>
        <v>0</v>
      </c>
      <c r="D69" s="140">
        <f t="shared" si="42"/>
        <v>0</v>
      </c>
      <c r="E69" s="140">
        <f t="shared" si="42"/>
        <v>0</v>
      </c>
      <c r="F69" s="140">
        <f t="shared" si="42"/>
        <v>0</v>
      </c>
      <c r="G69" s="140">
        <f t="shared" si="42"/>
        <v>0</v>
      </c>
      <c r="H69" s="140">
        <f t="shared" si="42"/>
        <v>0</v>
      </c>
      <c r="I69" s="140">
        <f t="shared" si="42"/>
        <v>0</v>
      </c>
      <c r="J69" s="140">
        <f t="shared" si="42"/>
        <v>0</v>
      </c>
      <c r="K69" s="140">
        <f t="shared" si="42"/>
        <v>0</v>
      </c>
      <c r="L69" s="140">
        <f t="shared" si="42"/>
        <v>0</v>
      </c>
      <c r="M69" s="140">
        <f t="shared" si="42"/>
        <v>0</v>
      </c>
      <c r="N69" s="150">
        <f t="shared" si="33"/>
        <v>0</v>
      </c>
    </row>
    <row r="70" spans="1:14" x14ac:dyDescent="0.25">
      <c r="A70" t="s">
        <v>176</v>
      </c>
      <c r="B70" s="51">
        <f>+EJECICIONEROGACIONES!C143</f>
        <v>0</v>
      </c>
      <c r="C70" s="51">
        <f>+EJECICIONEROGACIONES!D143</f>
        <v>0</v>
      </c>
      <c r="D70" s="51">
        <f>+EJECICIONEROGACIONES!E143</f>
        <v>0</v>
      </c>
      <c r="E70" s="51">
        <f>+EJECICIONEROGACIONES!F143</f>
        <v>0</v>
      </c>
      <c r="F70" s="51">
        <f>+EJECICIONEROGACIONES!G143</f>
        <v>0</v>
      </c>
      <c r="G70" s="51">
        <f>+EJECICIONEROGACIONES!H143</f>
        <v>0</v>
      </c>
      <c r="H70" s="51">
        <f>+EJECICIONEROGACIONES!I143</f>
        <v>0</v>
      </c>
      <c r="I70" s="51">
        <f>+EJECICIONEROGACIONES!J143</f>
        <v>0</v>
      </c>
      <c r="J70" s="51">
        <f>+EJECICIONEROGACIONES!K143</f>
        <v>0</v>
      </c>
      <c r="K70" s="51">
        <f>+EJECICIONEROGACIONES!L143</f>
        <v>0</v>
      </c>
      <c r="L70" s="51">
        <f>+EJECICIONEROGACIONES!M143</f>
        <v>0</v>
      </c>
      <c r="M70" s="51">
        <f>+EJECICIONEROGACIONES!N143</f>
        <v>0</v>
      </c>
      <c r="N70" s="147">
        <f t="shared" si="33"/>
        <v>0</v>
      </c>
    </row>
    <row r="71" spans="1:14" ht="15.75" thickBot="1" x14ac:dyDescent="0.3">
      <c r="A71" s="141" t="s">
        <v>177</v>
      </c>
      <c r="B71" s="110"/>
      <c r="C71" s="110"/>
      <c r="D71" s="110"/>
      <c r="E71" s="110"/>
      <c r="F71" s="110"/>
      <c r="G71" s="110"/>
      <c r="H71" s="110"/>
      <c r="I71" s="110"/>
      <c r="J71" s="110"/>
      <c r="K71" s="110"/>
      <c r="L71" s="110"/>
      <c r="M71" s="110"/>
      <c r="N71" s="150">
        <f t="shared" si="33"/>
        <v>0</v>
      </c>
    </row>
    <row r="72" spans="1:14" ht="30" customHeight="1" thickBot="1" x14ac:dyDescent="0.3">
      <c r="A72" s="159" t="s">
        <v>262</v>
      </c>
      <c r="B72" s="177">
        <f>+B64+B65-B69</f>
        <v>5479077.3100000005</v>
      </c>
      <c r="C72" s="177">
        <f t="shared" ref="C72:M72" si="43">+C64+C65-C69</f>
        <v>-2021981.0999999978</v>
      </c>
      <c r="D72" s="177">
        <f t="shared" si="43"/>
        <v>-2504261.8099999996</v>
      </c>
      <c r="E72" s="177">
        <f t="shared" si="43"/>
        <v>-813202.14000000106</v>
      </c>
      <c r="F72" s="178">
        <f t="shared" si="43"/>
        <v>4884480.3199999966</v>
      </c>
      <c r="G72" s="179">
        <f t="shared" si="43"/>
        <v>-3718185.759999997</v>
      </c>
      <c r="H72" s="179">
        <f t="shared" si="43"/>
        <v>2787655.189999999</v>
      </c>
      <c r="I72" s="179">
        <f t="shared" si="43"/>
        <v>1526332.52</v>
      </c>
      <c r="J72" s="160">
        <f t="shared" si="43"/>
        <v>0</v>
      </c>
      <c r="K72" s="160">
        <f t="shared" si="43"/>
        <v>0</v>
      </c>
      <c r="L72" s="160">
        <f t="shared" si="43"/>
        <v>0</v>
      </c>
      <c r="M72" s="160">
        <f t="shared" si="43"/>
        <v>0</v>
      </c>
      <c r="N72" s="158">
        <f t="shared" si="33"/>
        <v>5619914.5300000003</v>
      </c>
    </row>
    <row r="73" spans="1:14" ht="15.75" x14ac:dyDescent="0.25">
      <c r="A73" s="228" t="s">
        <v>179</v>
      </c>
      <c r="B73" s="228"/>
    </row>
    <row r="74" spans="1:14" x14ac:dyDescent="0.25">
      <c r="A74" s="142" t="s">
        <v>180</v>
      </c>
      <c r="B74" s="65">
        <f t="shared" ref="B74" si="44">+B45/B44</f>
        <v>0.45590627133979955</v>
      </c>
      <c r="C74" s="65">
        <f>+C46/C44</f>
        <v>0.57155951555668572</v>
      </c>
      <c r="D74" s="65">
        <f>+D46/D44</f>
        <v>0.44420967918634741</v>
      </c>
      <c r="E74" s="65">
        <f>+E46/E44</f>
        <v>0.61580019432294097</v>
      </c>
      <c r="F74" s="65">
        <f>+E46/F44</f>
        <v>0.47519026059422814</v>
      </c>
      <c r="G74" s="65">
        <f>+G46/G44</f>
        <v>0.54274014263240611</v>
      </c>
      <c r="H74" s="65">
        <f t="shared" ref="H74:I74" si="45">+H46/H44</f>
        <v>0.40160694489114002</v>
      </c>
      <c r="I74" s="65">
        <f t="shared" si="45"/>
        <v>0.49960838586558098</v>
      </c>
      <c r="N74" s="65">
        <f t="shared" ref="N74" si="46">+N45/N44</f>
        <v>0.52325847966535433</v>
      </c>
    </row>
    <row r="75" spans="1:14" x14ac:dyDescent="0.25">
      <c r="A75" s="143" t="s">
        <v>181</v>
      </c>
      <c r="B75" s="66">
        <f t="shared" ref="B75:G75" si="47">+B52/B51</f>
        <v>0.73490183112879792</v>
      </c>
      <c r="C75" s="66">
        <f t="shared" si="47"/>
        <v>0.51929566307475927</v>
      </c>
      <c r="D75" s="66">
        <f t="shared" si="47"/>
        <v>0.47051122930511469</v>
      </c>
      <c r="E75" s="66">
        <f t="shared" si="47"/>
        <v>0.54084695787608905</v>
      </c>
      <c r="F75" s="66">
        <f t="shared" si="47"/>
        <v>0.64490258345915297</v>
      </c>
      <c r="G75" s="66">
        <f t="shared" si="47"/>
        <v>0.5459268592682085</v>
      </c>
      <c r="H75" s="66">
        <f t="shared" ref="H75:I75" si="48">+H52/H51</f>
        <v>0.47900390085018762</v>
      </c>
      <c r="I75" s="66">
        <f t="shared" si="48"/>
        <v>0.59788960238006938</v>
      </c>
      <c r="N75" s="152">
        <f t="shared" ref="N75" si="49">+N52/N51</f>
        <v>0.55499152014693465</v>
      </c>
    </row>
    <row r="76" spans="1:14" ht="18" x14ac:dyDescent="0.25">
      <c r="A76" s="142" t="s">
        <v>182</v>
      </c>
      <c r="B76" s="68">
        <f t="shared" ref="B76:G76" si="50">+B53/B51</f>
        <v>0.24486970425225432</v>
      </c>
      <c r="C76" s="68">
        <f t="shared" si="50"/>
        <v>0.45819064498586975</v>
      </c>
      <c r="D76" s="68">
        <f t="shared" si="50"/>
        <v>0.49317240699694664</v>
      </c>
      <c r="E76" s="68">
        <f t="shared" si="50"/>
        <v>0.43610393972122252</v>
      </c>
      <c r="F76" s="68">
        <f t="shared" si="50"/>
        <v>0.32860207665536456</v>
      </c>
      <c r="G76" s="68">
        <f t="shared" si="50"/>
        <v>0.44397870717150023</v>
      </c>
      <c r="H76" s="68">
        <f t="shared" ref="H76:I76" si="51">+H53/H51</f>
        <v>0.47499541539653528</v>
      </c>
      <c r="I76" s="68">
        <f t="shared" si="51"/>
        <v>0.37365386288144459</v>
      </c>
      <c r="N76" s="68">
        <f t="shared" ref="N76" si="52">+N53/N51</f>
        <v>0.41831102096657047</v>
      </c>
    </row>
    <row r="77" spans="1:14" x14ac:dyDescent="0.25">
      <c r="A77" s="143" t="s">
        <v>183</v>
      </c>
      <c r="B77" s="66">
        <f t="shared" ref="B77:G77" si="53">+B64/B44</f>
        <v>0.30880477833312731</v>
      </c>
      <c r="C77" s="66">
        <f t="shared" si="53"/>
        <v>-0.20633566846115234</v>
      </c>
      <c r="D77" s="66">
        <f t="shared" si="53"/>
        <v>-0.15497590015696508</v>
      </c>
      <c r="E77" s="66">
        <f t="shared" si="53"/>
        <v>-0.18142235404461024</v>
      </c>
      <c r="F77" s="66">
        <f t="shared" si="53"/>
        <v>0.21460582029863048</v>
      </c>
      <c r="G77" s="66">
        <f t="shared" si="53"/>
        <v>-0.38254576382711158</v>
      </c>
      <c r="H77" s="66">
        <f t="shared" ref="H77:I77" si="54">+H64/H44</f>
        <v>5.6698024588532632E-2</v>
      </c>
      <c r="I77" s="66">
        <f t="shared" si="54"/>
        <v>5.1340743247647432E-2</v>
      </c>
      <c r="N77" s="152">
        <f>+N64/N44</f>
        <v>-2.3246915125269559E-2</v>
      </c>
    </row>
    <row r="78" spans="1:14" x14ac:dyDescent="0.25">
      <c r="A78" s="142" t="s">
        <v>184</v>
      </c>
      <c r="B78" s="65">
        <f t="shared" ref="B78:G78" si="55">+B72/B62</f>
        <v>0.34534191236007244</v>
      </c>
      <c r="C78" s="65">
        <f t="shared" si="55"/>
        <v>-0.17115834289200646</v>
      </c>
      <c r="D78" s="65">
        <f t="shared" si="55"/>
        <v>-0.14252874917521247</v>
      </c>
      <c r="E78" s="65">
        <f t="shared" si="55"/>
        <v>-5.8202445976978295E-2</v>
      </c>
      <c r="F78" s="65">
        <f t="shared" si="55"/>
        <v>0.26976698423724954</v>
      </c>
      <c r="G78" s="65">
        <f t="shared" si="55"/>
        <v>-0.23505408796901747</v>
      </c>
      <c r="H78" s="65">
        <f t="shared" ref="H78:I78" si="56">+H72/H62</f>
        <v>0.14185706200969794</v>
      </c>
      <c r="I78" s="65">
        <f t="shared" si="56"/>
        <v>9.292526263956459E-2</v>
      </c>
      <c r="N78" s="65">
        <f t="shared" ref="N78" si="57">+N72/N62</f>
        <v>4.3490181246570045E-2</v>
      </c>
    </row>
    <row r="79" spans="1:14" x14ac:dyDescent="0.25">
      <c r="A79" s="144" t="s">
        <v>185</v>
      </c>
      <c r="B79" s="69">
        <f t="shared" ref="B79:G79" si="58">+B51/B62</f>
        <v>0.57521364015327325</v>
      </c>
      <c r="C79" s="69">
        <f t="shared" si="58"/>
        <v>1.1004925768144447</v>
      </c>
      <c r="D79" s="69">
        <f t="shared" si="58"/>
        <v>0.86676744793744875</v>
      </c>
      <c r="E79" s="69">
        <f t="shared" si="58"/>
        <v>0.97048716899392728</v>
      </c>
      <c r="F79" s="69">
        <f t="shared" si="58"/>
        <v>0.65084860157056212</v>
      </c>
      <c r="G79" s="69">
        <f t="shared" si="58"/>
        <v>1.1430532033576306</v>
      </c>
      <c r="H79" s="69">
        <f t="shared" ref="H79:I79" si="59">+H51/H62</f>
        <v>0.77945501163134145</v>
      </c>
      <c r="I79" s="69">
        <f t="shared" si="59"/>
        <v>0.80727242487148632</v>
      </c>
      <c r="N79" s="69">
        <f>+N51/N62</f>
        <v>0.84627943734370792</v>
      </c>
    </row>
    <row r="81" spans="1:14" x14ac:dyDescent="0.25">
      <c r="B81" s="129">
        <v>2015</v>
      </c>
      <c r="C81" s="129">
        <v>2016</v>
      </c>
      <c r="D81" s="130" t="s">
        <v>252</v>
      </c>
      <c r="E81" s="130" t="s">
        <v>253</v>
      </c>
      <c r="F81" s="52"/>
      <c r="G81" s="52"/>
      <c r="N81" s="147"/>
    </row>
    <row r="82" spans="1:14" x14ac:dyDescent="0.25">
      <c r="A82" s="107" t="s">
        <v>4</v>
      </c>
      <c r="B82" s="131">
        <f>+N44</f>
        <v>129222605.39999999</v>
      </c>
      <c r="C82" s="131">
        <f>+N3</f>
        <v>181411893.19000003</v>
      </c>
      <c r="D82" s="131">
        <f>+C82-B82</f>
        <v>52189287.790000036</v>
      </c>
      <c r="E82" s="132">
        <f>+D82/B82</f>
        <v>0.40387119288031348</v>
      </c>
      <c r="F82" s="52"/>
      <c r="G82" s="52"/>
      <c r="N82" s="147"/>
    </row>
    <row r="83" spans="1:14" x14ac:dyDescent="0.25">
      <c r="A83" s="107" t="s">
        <v>55</v>
      </c>
      <c r="B83" s="131">
        <f>+N51</f>
        <v>109358433.78999999</v>
      </c>
      <c r="C83" s="131">
        <f>+N10</f>
        <v>122642840.27000001</v>
      </c>
      <c r="D83" s="131">
        <f t="shared" ref="D83:D84" si="60">+C83-B83</f>
        <v>13284406.480000019</v>
      </c>
      <c r="E83" s="132">
        <f t="shared" ref="E83:E84" si="61">+D83/B83</f>
        <v>0.12147582970610153</v>
      </c>
      <c r="F83" s="52"/>
      <c r="G83" s="52"/>
      <c r="N83" s="147"/>
    </row>
    <row r="84" spans="1:14" x14ac:dyDescent="0.25">
      <c r="A84" s="107" t="s">
        <v>250</v>
      </c>
      <c r="B84" s="131">
        <f>+N59</f>
        <v>22868198.550000001</v>
      </c>
      <c r="C84" s="131">
        <f>+N18</f>
        <v>24607509.68</v>
      </c>
      <c r="D84" s="131">
        <f t="shared" si="60"/>
        <v>1739311.129999999</v>
      </c>
      <c r="E84" s="132">
        <f t="shared" si="61"/>
        <v>7.6058073669296483E-2</v>
      </c>
      <c r="F84" s="52"/>
      <c r="G84" s="52"/>
      <c r="N84" s="147"/>
    </row>
    <row r="85" spans="1:14" x14ac:dyDescent="0.25">
      <c r="A85" s="107" t="s">
        <v>251</v>
      </c>
      <c r="B85" s="131">
        <f>+N64</f>
        <v>-3004026.9399999995</v>
      </c>
      <c r="C85" s="131">
        <f>+N23</f>
        <v>34161543.24000001</v>
      </c>
      <c r="D85" s="131">
        <f>+C85+B85</f>
        <v>31157516.300000012</v>
      </c>
      <c r="E85" s="132">
        <f>+D85/B85*-1</f>
        <v>10.371916404984043</v>
      </c>
      <c r="F85" s="52"/>
      <c r="G85" s="52"/>
      <c r="N85" s="147"/>
    </row>
    <row r="86" spans="1:14" x14ac:dyDescent="0.25">
      <c r="B86" s="52"/>
      <c r="C86" s="52"/>
      <c r="D86" s="52"/>
      <c r="E86" s="52"/>
      <c r="F86" s="52"/>
      <c r="G86" s="52"/>
      <c r="N86" s="147"/>
    </row>
    <row r="87" spans="1:14" x14ac:dyDescent="0.25">
      <c r="A87" t="s">
        <v>254</v>
      </c>
    </row>
    <row r="88" spans="1:14" x14ac:dyDescent="0.25">
      <c r="A88" s="107" t="str">
        <f>+A82</f>
        <v>RECURSOS CORRIENTES</v>
      </c>
      <c r="B88" s="111">
        <f>+B82*1.3</f>
        <v>167989387.01999998</v>
      </c>
      <c r="C88" s="133">
        <f>+C82</f>
        <v>181411893.19000003</v>
      </c>
      <c r="D88" s="131">
        <f>+C88-B88</f>
        <v>13422506.170000046</v>
      </c>
      <c r="E88" s="132">
        <f>+D88/B88</f>
        <v>7.9900917600241192E-2</v>
      </c>
      <c r="F88" s="109"/>
      <c r="G88" s="109"/>
      <c r="N88" s="153"/>
    </row>
    <row r="89" spans="1:14" x14ac:dyDescent="0.25">
      <c r="A89" s="107" t="str">
        <f t="shared" ref="A89:A91" si="62">+A83</f>
        <v>EROGACIONES CORRIENTES</v>
      </c>
      <c r="B89" s="111">
        <f>+B83*1.3</f>
        <v>142165963.92699999</v>
      </c>
      <c r="C89" s="133">
        <f t="shared" ref="C89:C91" si="63">+C83</f>
        <v>122642840.27000001</v>
      </c>
      <c r="D89" s="131">
        <f t="shared" ref="D89:D90" si="64">+C89-B89</f>
        <v>-19523123.656999975</v>
      </c>
      <c r="E89" s="132">
        <f t="shared" ref="E89:E90" si="65">+D89/B89</f>
        <v>-0.13732628484146034</v>
      </c>
      <c r="F89" s="109"/>
      <c r="G89" s="109"/>
      <c r="N89" s="153"/>
    </row>
    <row r="90" spans="1:14" x14ac:dyDescent="0.25">
      <c r="A90" s="107" t="str">
        <f t="shared" si="62"/>
        <v>INVERSION</v>
      </c>
      <c r="B90" s="111">
        <f>+B84*1.3</f>
        <v>29728658.115000002</v>
      </c>
      <c r="C90" s="133">
        <f t="shared" si="63"/>
        <v>24607509.68</v>
      </c>
      <c r="D90" s="131">
        <f t="shared" si="64"/>
        <v>-5121148.4350000024</v>
      </c>
      <c r="E90" s="132">
        <f t="shared" si="65"/>
        <v>-0.17226302025438736</v>
      </c>
      <c r="F90" s="109"/>
      <c r="G90" s="109"/>
      <c r="N90" s="153"/>
    </row>
    <row r="91" spans="1:14" x14ac:dyDescent="0.25">
      <c r="A91" s="107" t="str">
        <f t="shared" si="62"/>
        <v>RESULTADO FINANCIERO</v>
      </c>
      <c r="B91" s="111">
        <f>+B85*1.3</f>
        <v>-3905235.0219999994</v>
      </c>
      <c r="C91" s="133">
        <f t="shared" si="63"/>
        <v>34161543.24000001</v>
      </c>
      <c r="D91" s="131">
        <f>+C91+B91</f>
        <v>30256308.21800001</v>
      </c>
      <c r="E91" s="132">
        <f>+D91/B91*-1</f>
        <v>7.7476280038338787</v>
      </c>
      <c r="F91" s="109"/>
      <c r="G91" s="109"/>
      <c r="N91" s="153"/>
    </row>
    <row r="92" spans="1:14" x14ac:dyDescent="0.25">
      <c r="B92" s="109"/>
      <c r="C92" s="109"/>
      <c r="D92" s="109"/>
      <c r="E92" s="109"/>
      <c r="F92" s="109"/>
      <c r="G92" s="109"/>
      <c r="N92" s="153"/>
    </row>
    <row r="93" spans="1:14" x14ac:dyDescent="0.25">
      <c r="A93" s="161"/>
      <c r="B93" s="162" t="s">
        <v>69</v>
      </c>
      <c r="C93" s="162" t="s">
        <v>70</v>
      </c>
      <c r="D93" s="162" t="s">
        <v>71</v>
      </c>
      <c r="E93" s="162" t="s">
        <v>73</v>
      </c>
      <c r="F93" s="162" t="s">
        <v>74</v>
      </c>
      <c r="G93" s="162" t="s">
        <v>75</v>
      </c>
      <c r="H93" s="163"/>
      <c r="I93" s="163"/>
      <c r="J93" s="163"/>
      <c r="K93" s="163"/>
      <c r="L93" s="163"/>
      <c r="M93" s="163"/>
      <c r="N93" s="164" t="s">
        <v>264</v>
      </c>
    </row>
    <row r="94" spans="1:14" x14ac:dyDescent="0.25">
      <c r="A94" s="165" t="str">
        <f>+A31</f>
        <v>RESULTADO FINAL 2016</v>
      </c>
      <c r="B94" s="166">
        <f t="shared" ref="B94:N94" si="66">+B31</f>
        <v>13319521.670000004</v>
      </c>
      <c r="C94" s="166">
        <f t="shared" si="66"/>
        <v>5492679.759999997</v>
      </c>
      <c r="D94" s="166">
        <f t="shared" si="66"/>
        <v>3011685.8</v>
      </c>
      <c r="E94" s="166">
        <f t="shared" si="66"/>
        <v>7935316.0500000026</v>
      </c>
      <c r="F94" s="166">
        <f t="shared" si="66"/>
        <v>4528490.1399999997</v>
      </c>
      <c r="G94" s="166">
        <f t="shared" si="66"/>
        <v>-1455342.4400000011</v>
      </c>
      <c r="H94" s="166">
        <f t="shared" si="66"/>
        <v>1388448.8300000031</v>
      </c>
      <c r="I94" s="166">
        <f t="shared" si="66"/>
        <v>-729917.87999999686</v>
      </c>
      <c r="J94" s="166">
        <f t="shared" si="66"/>
        <v>0</v>
      </c>
      <c r="K94" s="166">
        <f t="shared" si="66"/>
        <v>0</v>
      </c>
      <c r="L94" s="166">
        <f t="shared" si="66"/>
        <v>0</v>
      </c>
      <c r="M94" s="166">
        <f t="shared" si="66"/>
        <v>0</v>
      </c>
      <c r="N94" s="166">
        <f t="shared" si="66"/>
        <v>33490881.930000007</v>
      </c>
    </row>
    <row r="95" spans="1:14" x14ac:dyDescent="0.25">
      <c r="A95" s="165" t="str">
        <f>+A72</f>
        <v>RESULTADO FINAL 2015</v>
      </c>
      <c r="B95" s="166">
        <f t="shared" ref="B95:N95" si="67">+B72</f>
        <v>5479077.3100000005</v>
      </c>
      <c r="C95" s="166">
        <f t="shared" si="67"/>
        <v>-2021981.0999999978</v>
      </c>
      <c r="D95" s="166">
        <f t="shared" si="67"/>
        <v>-2504261.8099999996</v>
      </c>
      <c r="E95" s="166">
        <f t="shared" si="67"/>
        <v>-813202.14000000106</v>
      </c>
      <c r="F95" s="166">
        <f t="shared" si="67"/>
        <v>4884480.3199999966</v>
      </c>
      <c r="G95" s="166">
        <f t="shared" si="67"/>
        <v>-3718185.759999997</v>
      </c>
      <c r="H95" s="166">
        <f t="shared" si="67"/>
        <v>2787655.189999999</v>
      </c>
      <c r="I95" s="166">
        <f t="shared" si="67"/>
        <v>1526332.52</v>
      </c>
      <c r="J95" s="166">
        <f t="shared" si="67"/>
        <v>0</v>
      </c>
      <c r="K95" s="166">
        <f t="shared" si="67"/>
        <v>0</v>
      </c>
      <c r="L95" s="166">
        <f t="shared" si="67"/>
        <v>0</v>
      </c>
      <c r="M95" s="166">
        <f t="shared" si="67"/>
        <v>0</v>
      </c>
      <c r="N95" s="166">
        <f t="shared" si="67"/>
        <v>5619914.5300000003</v>
      </c>
    </row>
  </sheetData>
  <mergeCells count="2">
    <mergeCell ref="A32:B32"/>
    <mergeCell ref="A73:B73"/>
  </mergeCells>
  <conditionalFormatting sqref="B72:I72">
    <cfRule type="iconSet" priority="1">
      <iconSet iconSet="3Symbols">
        <cfvo type="percent" val="0"/>
        <cfvo type="percent" val="33"/>
        <cfvo type="percent" val="67"/>
      </iconSet>
    </cfRule>
  </conditionalFormatting>
  <hyperlinks>
    <hyperlink ref="B1" location="INDICE!A1" display="Volver índice"/>
    <hyperlink ref="L1" location="INDICE!A1" display="VOLVER AL INDICE"/>
    <hyperlink ref="B42" location="INDICE!A1" display="Volver índice"/>
    <hyperlink ref="O1" location="INDICE!A1" display="volver al inicio"/>
  </hyperlinks>
  <pageMargins left="0.7" right="0.7" top="0.75" bottom="0.75" header="0.3" footer="0.3"/>
  <pageSetup paperSize="9" scale="33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7"/>
  <sheetViews>
    <sheetView workbookViewId="0">
      <selection activeCell="K1" sqref="K1"/>
    </sheetView>
  </sheetViews>
  <sheetFormatPr defaultColWidth="11.42578125" defaultRowHeight="11.25" x14ac:dyDescent="0.2"/>
  <cols>
    <col min="1" max="1" width="5.140625" style="180" customWidth="1"/>
    <col min="2" max="2" width="19" style="5" customWidth="1"/>
    <col min="3" max="3" width="13.28515625" style="5" hidden="1" customWidth="1"/>
    <col min="4" max="4" width="14.5703125" style="5" hidden="1" customWidth="1"/>
    <col min="5" max="5" width="13" style="5" hidden="1" customWidth="1"/>
    <col min="6" max="6" width="13.42578125" style="5" customWidth="1"/>
    <col min="7" max="7" width="13.28515625" style="5" customWidth="1"/>
    <col min="8" max="9" width="12.42578125" style="5" customWidth="1"/>
    <col min="10" max="13" width="12.140625" style="5" customWidth="1"/>
    <col min="14" max="14" width="13.7109375" style="5" customWidth="1"/>
    <col min="15" max="15" width="13.5703125" style="5" customWidth="1"/>
    <col min="16" max="16" width="12.140625" style="5" customWidth="1"/>
    <col min="17" max="17" width="2.28515625" style="5" customWidth="1"/>
    <col min="18" max="18" width="15" style="5" customWidth="1"/>
    <col min="19" max="16384" width="11.42578125" style="5"/>
  </cols>
  <sheetData>
    <row r="1" spans="1:18" ht="15.75" customHeight="1" x14ac:dyDescent="0.25">
      <c r="A1" s="233" t="s">
        <v>196</v>
      </c>
      <c r="B1" s="234"/>
      <c r="C1" s="234"/>
      <c r="D1" s="234"/>
      <c r="E1" s="234"/>
      <c r="F1" s="234"/>
      <c r="G1" s="234"/>
      <c r="H1" s="234"/>
      <c r="I1" s="234"/>
      <c r="K1" s="128" t="s">
        <v>275</v>
      </c>
    </row>
    <row r="3" spans="1:18" x14ac:dyDescent="0.2">
      <c r="B3" s="4" t="s">
        <v>197</v>
      </c>
      <c r="C3" s="182"/>
      <c r="D3" s="183"/>
      <c r="E3" s="183"/>
      <c r="F3" s="182"/>
      <c r="N3" s="180">
        <v>2016</v>
      </c>
      <c r="O3" s="180">
        <v>2015</v>
      </c>
    </row>
    <row r="4" spans="1:18" x14ac:dyDescent="0.2">
      <c r="B4" s="5" t="s">
        <v>198</v>
      </c>
      <c r="C4" s="174" t="s">
        <v>200</v>
      </c>
      <c r="D4" s="185" t="s">
        <v>201</v>
      </c>
      <c r="E4" s="185" t="s">
        <v>202</v>
      </c>
      <c r="F4" s="180" t="s">
        <v>257</v>
      </c>
      <c r="G4" s="180" t="s">
        <v>258</v>
      </c>
      <c r="H4" s="5" t="s">
        <v>259</v>
      </c>
      <c r="I4" s="5" t="s">
        <v>260</v>
      </c>
      <c r="J4" s="5" t="s">
        <v>203</v>
      </c>
      <c r="K4" s="5" t="s">
        <v>261</v>
      </c>
      <c r="L4" s="5" t="s">
        <v>266</v>
      </c>
      <c r="M4" s="173" t="s">
        <v>274</v>
      </c>
      <c r="N4" s="195" t="s">
        <v>273</v>
      </c>
      <c r="O4" s="186" t="s">
        <v>270</v>
      </c>
      <c r="P4" s="104" t="s">
        <v>252</v>
      </c>
      <c r="R4" s="184" t="s">
        <v>199</v>
      </c>
    </row>
    <row r="5" spans="1:18" x14ac:dyDescent="0.2">
      <c r="A5" s="180">
        <v>1</v>
      </c>
      <c r="B5" s="5" t="s">
        <v>204</v>
      </c>
      <c r="C5" s="174">
        <v>7500</v>
      </c>
      <c r="D5" s="174">
        <v>7500</v>
      </c>
      <c r="E5" s="175">
        <f>+F5-C5-D5</f>
        <v>-7500</v>
      </c>
      <c r="F5" s="174">
        <v>7500</v>
      </c>
      <c r="G5" s="174">
        <v>7500</v>
      </c>
      <c r="H5" s="174">
        <v>68313</v>
      </c>
      <c r="I5" s="174">
        <v>91356</v>
      </c>
      <c r="J5" s="174">
        <v>23873</v>
      </c>
      <c r="K5" s="174">
        <v>309223</v>
      </c>
      <c r="L5" s="174">
        <v>47498</v>
      </c>
      <c r="M5" s="174">
        <v>2500</v>
      </c>
      <c r="N5" s="187">
        <f t="shared" ref="N5:N21" si="0">SUM(F5:M5)</f>
        <v>557763</v>
      </c>
      <c r="O5" s="188">
        <v>10844268</v>
      </c>
      <c r="P5" s="189">
        <f>+N5-O5</f>
        <v>-10286505</v>
      </c>
      <c r="R5" s="181">
        <v>12000000</v>
      </c>
    </row>
    <row r="6" spans="1:18" x14ac:dyDescent="0.2">
      <c r="A6" s="180">
        <v>2</v>
      </c>
      <c r="B6" s="5" t="s">
        <v>205</v>
      </c>
      <c r="C6" s="174">
        <v>1300</v>
      </c>
      <c r="D6" s="174">
        <v>89972</v>
      </c>
      <c r="E6" s="175">
        <f t="shared" ref="E6:E21" si="1">+F6-C6-D6</f>
        <v>-89995</v>
      </c>
      <c r="F6" s="174">
        <v>1277</v>
      </c>
      <c r="G6" s="174">
        <v>89971</v>
      </c>
      <c r="H6" s="174">
        <v>17464</v>
      </c>
      <c r="I6" s="174">
        <v>36838</v>
      </c>
      <c r="J6" s="174">
        <v>29651</v>
      </c>
      <c r="K6" s="174">
        <v>34543</v>
      </c>
      <c r="L6" s="174">
        <v>62417</v>
      </c>
      <c r="M6" s="174">
        <v>79559</v>
      </c>
      <c r="N6" s="187">
        <f t="shared" si="0"/>
        <v>351720</v>
      </c>
      <c r="O6" s="188">
        <v>266336</v>
      </c>
      <c r="P6" s="189">
        <f t="shared" ref="P6:P21" si="2">+N6-O6</f>
        <v>85384</v>
      </c>
      <c r="R6" s="181">
        <v>400000</v>
      </c>
    </row>
    <row r="7" spans="1:18" x14ac:dyDescent="0.2">
      <c r="A7" s="180">
        <v>3</v>
      </c>
      <c r="B7" s="5" t="s">
        <v>206</v>
      </c>
      <c r="C7" s="174">
        <v>18900</v>
      </c>
      <c r="D7" s="174">
        <v>23160</v>
      </c>
      <c r="E7" s="175">
        <f t="shared" si="1"/>
        <v>-19294</v>
      </c>
      <c r="F7" s="174">
        <v>22766</v>
      </c>
      <c r="G7" s="174">
        <v>23730</v>
      </c>
      <c r="H7" s="174">
        <v>29506</v>
      </c>
      <c r="I7" s="174">
        <v>19652</v>
      </c>
      <c r="J7" s="174">
        <v>37639</v>
      </c>
      <c r="K7" s="174">
        <v>19577</v>
      </c>
      <c r="L7" s="174">
        <v>22471</v>
      </c>
      <c r="M7" s="174">
        <v>21133</v>
      </c>
      <c r="N7" s="187">
        <f t="shared" si="0"/>
        <v>196474</v>
      </c>
      <c r="O7" s="188">
        <v>80585</v>
      </c>
      <c r="P7" s="189">
        <f t="shared" si="2"/>
        <v>115889</v>
      </c>
      <c r="R7" s="181">
        <v>140000</v>
      </c>
    </row>
    <row r="8" spans="1:18" x14ac:dyDescent="0.2">
      <c r="A8" s="180">
        <v>4</v>
      </c>
      <c r="B8" s="5" t="s">
        <v>207</v>
      </c>
      <c r="C8" s="174">
        <v>50000</v>
      </c>
      <c r="D8" s="174">
        <v>130327</v>
      </c>
      <c r="E8" s="175">
        <f t="shared" si="1"/>
        <v>-130325</v>
      </c>
      <c r="F8" s="174">
        <v>50002</v>
      </c>
      <c r="G8" s="174">
        <v>156858</v>
      </c>
      <c r="H8" s="174">
        <v>126292</v>
      </c>
      <c r="I8" s="174">
        <v>112987</v>
      </c>
      <c r="J8" s="174">
        <v>89259</v>
      </c>
      <c r="K8" s="174">
        <v>81476</v>
      </c>
      <c r="L8" s="174">
        <v>104386</v>
      </c>
      <c r="M8" s="174">
        <v>97897</v>
      </c>
      <c r="N8" s="187">
        <f t="shared" si="0"/>
        <v>819157</v>
      </c>
      <c r="O8" s="188">
        <v>1682894</v>
      </c>
      <c r="P8" s="189">
        <f t="shared" si="2"/>
        <v>-863737</v>
      </c>
      <c r="R8" s="181">
        <v>2000000</v>
      </c>
    </row>
    <row r="9" spans="1:18" x14ac:dyDescent="0.2">
      <c r="A9" s="180">
        <v>5</v>
      </c>
      <c r="B9" s="5" t="s">
        <v>208</v>
      </c>
      <c r="C9" s="174">
        <v>45512</v>
      </c>
      <c r="D9" s="174">
        <v>19076</v>
      </c>
      <c r="E9" s="175">
        <f t="shared" si="1"/>
        <v>-19075</v>
      </c>
      <c r="F9" s="174">
        <v>45513</v>
      </c>
      <c r="G9" s="174">
        <v>21768</v>
      </c>
      <c r="H9" s="174">
        <v>31508</v>
      </c>
      <c r="I9" s="174">
        <v>17318</v>
      </c>
      <c r="J9" s="174">
        <v>17489</v>
      </c>
      <c r="K9" s="174">
        <v>24513</v>
      </c>
      <c r="L9" s="174">
        <v>15285</v>
      </c>
      <c r="M9" s="174">
        <v>18604</v>
      </c>
      <c r="N9" s="187">
        <f t="shared" si="0"/>
        <v>191998</v>
      </c>
      <c r="O9" s="188">
        <v>228669</v>
      </c>
      <c r="P9" s="189">
        <f t="shared" si="2"/>
        <v>-36671</v>
      </c>
      <c r="R9" s="181">
        <v>280000</v>
      </c>
    </row>
    <row r="10" spans="1:18" x14ac:dyDescent="0.2">
      <c r="A10" s="180">
        <v>6</v>
      </c>
      <c r="B10" s="5" t="s">
        <v>209</v>
      </c>
      <c r="C10" s="174">
        <v>1845</v>
      </c>
      <c r="D10" s="174">
        <v>2769</v>
      </c>
      <c r="E10" s="175">
        <f t="shared" si="1"/>
        <v>-2727</v>
      </c>
      <c r="F10" s="174">
        <v>1887</v>
      </c>
      <c r="G10" s="174">
        <v>2994</v>
      </c>
      <c r="H10" s="174">
        <v>5438</v>
      </c>
      <c r="I10" s="174">
        <v>25313</v>
      </c>
      <c r="J10" s="174">
        <v>4074</v>
      </c>
      <c r="K10" s="174">
        <v>14427</v>
      </c>
      <c r="L10" s="174">
        <v>4205</v>
      </c>
      <c r="M10" s="174">
        <v>8322</v>
      </c>
      <c r="N10" s="187">
        <f t="shared" si="0"/>
        <v>66660</v>
      </c>
      <c r="O10" s="188">
        <v>89965</v>
      </c>
      <c r="P10" s="189">
        <f t="shared" si="2"/>
        <v>-23305</v>
      </c>
      <c r="R10" s="181">
        <v>120000</v>
      </c>
    </row>
    <row r="11" spans="1:18" x14ac:dyDescent="0.2">
      <c r="A11" s="180">
        <v>7</v>
      </c>
      <c r="B11" s="5" t="s">
        <v>210</v>
      </c>
      <c r="C11" s="174">
        <v>381708</v>
      </c>
      <c r="D11" s="174">
        <v>602233</v>
      </c>
      <c r="E11" s="175">
        <f t="shared" si="1"/>
        <v>-602233</v>
      </c>
      <c r="F11" s="174">
        <v>381708</v>
      </c>
      <c r="G11" s="174">
        <v>602233</v>
      </c>
      <c r="H11" s="174">
        <v>886147</v>
      </c>
      <c r="I11" s="174">
        <v>1053731</v>
      </c>
      <c r="J11" s="174">
        <v>949738</v>
      </c>
      <c r="K11" s="174">
        <v>1042708</v>
      </c>
      <c r="L11" s="174">
        <v>932366</v>
      </c>
      <c r="M11" s="174">
        <v>1019708</v>
      </c>
      <c r="N11" s="187">
        <f t="shared" si="0"/>
        <v>6868339</v>
      </c>
      <c r="O11" s="188">
        <v>3455385</v>
      </c>
      <c r="P11" s="189">
        <f t="shared" si="2"/>
        <v>3412954</v>
      </c>
      <c r="R11" s="181">
        <v>5300000</v>
      </c>
    </row>
    <row r="12" spans="1:18" x14ac:dyDescent="0.2">
      <c r="A12" s="180">
        <v>8</v>
      </c>
      <c r="B12" s="5" t="s">
        <v>211</v>
      </c>
      <c r="C12" s="174">
        <v>18860</v>
      </c>
      <c r="D12" s="174">
        <v>333148</v>
      </c>
      <c r="E12" s="175">
        <f t="shared" si="1"/>
        <v>-333148</v>
      </c>
      <c r="F12" s="174">
        <v>18860</v>
      </c>
      <c r="G12" s="174">
        <v>333148</v>
      </c>
      <c r="H12" s="174">
        <v>140169</v>
      </c>
      <c r="I12" s="174">
        <v>90665</v>
      </c>
      <c r="J12" s="174">
        <v>266342</v>
      </c>
      <c r="K12" s="174">
        <v>150660</v>
      </c>
      <c r="L12" s="174">
        <v>74021</v>
      </c>
      <c r="M12" s="174">
        <v>6890</v>
      </c>
      <c r="N12" s="187">
        <f t="shared" si="0"/>
        <v>1080755</v>
      </c>
      <c r="O12" s="188">
        <v>105398</v>
      </c>
      <c r="P12" s="189">
        <f t="shared" si="2"/>
        <v>975357</v>
      </c>
      <c r="R12" s="181">
        <v>500000</v>
      </c>
    </row>
    <row r="13" spans="1:18" x14ac:dyDescent="0.2">
      <c r="A13" s="180">
        <v>9</v>
      </c>
      <c r="B13" s="5" t="s">
        <v>212</v>
      </c>
      <c r="C13" s="174">
        <v>18036</v>
      </c>
      <c r="D13" s="174">
        <v>92800</v>
      </c>
      <c r="E13" s="175">
        <f t="shared" si="1"/>
        <v>-86800</v>
      </c>
      <c r="F13" s="174">
        <v>24036</v>
      </c>
      <c r="G13" s="174">
        <v>102700</v>
      </c>
      <c r="H13" s="174">
        <v>87396</v>
      </c>
      <c r="I13" s="174">
        <v>130442</v>
      </c>
      <c r="J13" s="174">
        <v>129858</v>
      </c>
      <c r="K13" s="174">
        <v>110345</v>
      </c>
      <c r="L13" s="174">
        <v>158712</v>
      </c>
      <c r="M13" s="174">
        <v>197106</v>
      </c>
      <c r="N13" s="187">
        <f t="shared" si="0"/>
        <v>940595</v>
      </c>
      <c r="O13" s="188">
        <v>1681924</v>
      </c>
      <c r="P13" s="189">
        <f t="shared" si="2"/>
        <v>-741329</v>
      </c>
      <c r="R13" s="181">
        <v>2300000</v>
      </c>
    </row>
    <row r="14" spans="1:18" x14ac:dyDescent="0.2">
      <c r="A14" s="180">
        <v>10</v>
      </c>
      <c r="B14" s="5" t="s">
        <v>213</v>
      </c>
      <c r="C14" s="174">
        <v>0</v>
      </c>
      <c r="D14" s="174">
        <v>6352</v>
      </c>
      <c r="E14" s="175">
        <f t="shared" si="1"/>
        <v>-4852</v>
      </c>
      <c r="F14" s="174">
        <v>1500</v>
      </c>
      <c r="G14" s="174">
        <v>4752</v>
      </c>
      <c r="H14" s="174">
        <v>2550</v>
      </c>
      <c r="I14" s="174">
        <v>673</v>
      </c>
      <c r="J14" s="174">
        <v>3670</v>
      </c>
      <c r="K14" s="174">
        <v>8380</v>
      </c>
      <c r="L14" s="174">
        <v>3814</v>
      </c>
      <c r="M14" s="174">
        <v>5560</v>
      </c>
      <c r="N14" s="187">
        <f t="shared" si="0"/>
        <v>30899</v>
      </c>
      <c r="O14" s="188">
        <v>79178</v>
      </c>
      <c r="P14" s="189">
        <f t="shared" si="2"/>
        <v>-48279</v>
      </c>
      <c r="R14" s="181">
        <v>100000</v>
      </c>
    </row>
    <row r="15" spans="1:18" x14ac:dyDescent="0.2">
      <c r="A15" s="180">
        <v>11</v>
      </c>
      <c r="B15" s="5" t="s">
        <v>214</v>
      </c>
      <c r="C15" s="174">
        <v>1237</v>
      </c>
      <c r="D15" s="174">
        <v>24117</v>
      </c>
      <c r="E15" s="175">
        <f t="shared" si="1"/>
        <v>-24117</v>
      </c>
      <c r="F15" s="174">
        <v>1237</v>
      </c>
      <c r="G15" s="174">
        <v>24117</v>
      </c>
      <c r="H15" s="174">
        <v>38602</v>
      </c>
      <c r="I15" s="174">
        <v>25295</v>
      </c>
      <c r="J15" s="174">
        <v>13498</v>
      </c>
      <c r="K15" s="174">
        <v>68034</v>
      </c>
      <c r="L15" s="174">
        <v>52571</v>
      </c>
      <c r="M15" s="174">
        <v>21763</v>
      </c>
      <c r="N15" s="187">
        <f t="shared" si="0"/>
        <v>245117</v>
      </c>
      <c r="O15" s="188">
        <v>1009325</v>
      </c>
      <c r="P15" s="189">
        <f t="shared" si="2"/>
        <v>-764208</v>
      </c>
      <c r="R15" s="181">
        <v>220000</v>
      </c>
    </row>
    <row r="16" spans="1:18" x14ac:dyDescent="0.2">
      <c r="A16" s="180">
        <v>12</v>
      </c>
      <c r="B16" s="5" t="s">
        <v>215</v>
      </c>
      <c r="C16" s="174">
        <v>10570</v>
      </c>
      <c r="D16" s="174">
        <v>49023</v>
      </c>
      <c r="E16" s="175">
        <f t="shared" si="1"/>
        <v>-36973</v>
      </c>
      <c r="F16" s="174">
        <v>22620</v>
      </c>
      <c r="G16" s="174">
        <v>51023</v>
      </c>
      <c r="H16" s="174">
        <v>102156</v>
      </c>
      <c r="I16" s="174">
        <v>101364</v>
      </c>
      <c r="J16" s="174">
        <v>84166</v>
      </c>
      <c r="K16" s="174">
        <v>64642</v>
      </c>
      <c r="L16" s="174">
        <v>54525</v>
      </c>
      <c r="M16" s="174">
        <v>38513</v>
      </c>
      <c r="N16" s="187">
        <f t="shared" si="0"/>
        <v>519009</v>
      </c>
      <c r="O16" s="188">
        <v>1718088</v>
      </c>
      <c r="P16" s="189">
        <f t="shared" si="2"/>
        <v>-1199079</v>
      </c>
      <c r="R16" s="181">
        <v>2000000</v>
      </c>
    </row>
    <row r="17" spans="1:18" x14ac:dyDescent="0.2">
      <c r="A17" s="180">
        <v>13</v>
      </c>
      <c r="B17" s="5" t="s">
        <v>216</v>
      </c>
      <c r="C17" s="174">
        <v>1249118</v>
      </c>
      <c r="D17" s="174">
        <v>1445736</v>
      </c>
      <c r="E17" s="175">
        <f t="shared" si="1"/>
        <v>-1226373</v>
      </c>
      <c r="F17" s="174">
        <v>1468481</v>
      </c>
      <c r="G17" s="174">
        <v>1889738</v>
      </c>
      <c r="H17" s="174">
        <v>1768779</v>
      </c>
      <c r="I17" s="174">
        <v>1924378</v>
      </c>
      <c r="J17" s="174">
        <v>2073036</v>
      </c>
      <c r="K17" s="174">
        <v>2055503</v>
      </c>
      <c r="L17" s="174">
        <v>1963480</v>
      </c>
      <c r="M17" s="174">
        <v>2085194</v>
      </c>
      <c r="N17" s="187">
        <f t="shared" si="0"/>
        <v>15228589</v>
      </c>
      <c r="O17" s="188">
        <v>12753832</v>
      </c>
      <c r="P17" s="189">
        <f t="shared" si="2"/>
        <v>2474757</v>
      </c>
      <c r="R17" s="181">
        <v>14000000</v>
      </c>
    </row>
    <row r="18" spans="1:18" x14ac:dyDescent="0.2">
      <c r="A18" s="180">
        <v>14</v>
      </c>
      <c r="B18" s="5" t="s">
        <v>217</v>
      </c>
      <c r="C18" s="174">
        <v>0</v>
      </c>
      <c r="D18" s="174">
        <v>81753</v>
      </c>
      <c r="E18" s="175">
        <f t="shared" si="1"/>
        <v>-81753</v>
      </c>
      <c r="F18" s="174">
        <v>0</v>
      </c>
      <c r="G18" s="174">
        <v>81758</v>
      </c>
      <c r="H18" s="174">
        <v>77897</v>
      </c>
      <c r="I18" s="174">
        <v>110640</v>
      </c>
      <c r="J18" s="174">
        <v>125043</v>
      </c>
      <c r="K18" s="174">
        <v>101755</v>
      </c>
      <c r="L18" s="174">
        <v>111806</v>
      </c>
      <c r="M18" s="174">
        <v>109282</v>
      </c>
      <c r="N18" s="187">
        <f t="shared" si="0"/>
        <v>718181</v>
      </c>
      <c r="O18" s="188">
        <v>546561</v>
      </c>
      <c r="P18" s="189">
        <f t="shared" si="2"/>
        <v>171620</v>
      </c>
      <c r="R18" s="181">
        <v>850000</v>
      </c>
    </row>
    <row r="19" spans="1:18" x14ac:dyDescent="0.2">
      <c r="A19" s="180">
        <v>15</v>
      </c>
      <c r="B19" s="5" t="s">
        <v>218</v>
      </c>
      <c r="C19" s="174">
        <v>11761</v>
      </c>
      <c r="D19" s="174">
        <v>13919</v>
      </c>
      <c r="E19" s="175">
        <f t="shared" si="1"/>
        <v>-13920</v>
      </c>
      <c r="F19" s="174">
        <v>11760</v>
      </c>
      <c r="G19" s="174">
        <v>13928</v>
      </c>
      <c r="H19" s="174">
        <v>28388</v>
      </c>
      <c r="I19" s="174">
        <v>31995</v>
      </c>
      <c r="J19" s="174">
        <v>26250</v>
      </c>
      <c r="K19" s="174">
        <v>34912</v>
      </c>
      <c r="L19" s="174">
        <v>32970</v>
      </c>
      <c r="M19" s="174">
        <v>21528</v>
      </c>
      <c r="N19" s="187">
        <f t="shared" si="0"/>
        <v>201731</v>
      </c>
      <c r="O19" s="188">
        <v>336300</v>
      </c>
      <c r="P19" s="189">
        <f t="shared" si="2"/>
        <v>-134569</v>
      </c>
      <c r="R19" s="181">
        <v>490000</v>
      </c>
    </row>
    <row r="20" spans="1:18" x14ac:dyDescent="0.2">
      <c r="A20" s="180">
        <v>16</v>
      </c>
      <c r="B20" s="5" t="s">
        <v>219</v>
      </c>
      <c r="C20" s="174">
        <v>270560</v>
      </c>
      <c r="D20" s="174">
        <v>404022</v>
      </c>
      <c r="E20" s="175">
        <f t="shared" si="1"/>
        <v>-617985</v>
      </c>
      <c r="F20" s="174">
        <v>56597</v>
      </c>
      <c r="G20" s="174">
        <v>49569</v>
      </c>
      <c r="H20" s="174">
        <v>512057</v>
      </c>
      <c r="I20" s="174">
        <v>434550</v>
      </c>
      <c r="J20" s="174">
        <v>830133</v>
      </c>
      <c r="K20" s="174">
        <v>636740</v>
      </c>
      <c r="L20" s="174">
        <v>517264</v>
      </c>
      <c r="M20" s="174">
        <v>766338</v>
      </c>
      <c r="N20" s="187">
        <f t="shared" si="0"/>
        <v>3803248</v>
      </c>
      <c r="O20" s="188">
        <v>61167</v>
      </c>
      <c r="P20" s="189">
        <f t="shared" si="2"/>
        <v>3742081</v>
      </c>
      <c r="R20" s="181">
        <v>100000</v>
      </c>
    </row>
    <row r="21" spans="1:18" x14ac:dyDescent="0.2">
      <c r="A21" s="180">
        <v>17</v>
      </c>
      <c r="B21" s="5" t="s">
        <v>220</v>
      </c>
      <c r="C21" s="174">
        <v>9682</v>
      </c>
      <c r="D21" s="174">
        <v>11285</v>
      </c>
      <c r="E21" s="175">
        <f t="shared" si="1"/>
        <v>-11285</v>
      </c>
      <c r="F21" s="174">
        <v>9682</v>
      </c>
      <c r="G21" s="174">
        <v>11285</v>
      </c>
      <c r="H21" s="174">
        <v>15178</v>
      </c>
      <c r="I21" s="174">
        <v>27346</v>
      </c>
      <c r="J21" s="174">
        <v>62236</v>
      </c>
      <c r="K21" s="174">
        <v>87159</v>
      </c>
      <c r="L21" s="174">
        <v>38798</v>
      </c>
      <c r="M21" s="174">
        <v>57765</v>
      </c>
      <c r="N21" s="187">
        <f t="shared" si="0"/>
        <v>309449</v>
      </c>
      <c r="O21" s="188">
        <v>356050</v>
      </c>
      <c r="P21" s="189">
        <f t="shared" si="2"/>
        <v>-46601</v>
      </c>
      <c r="R21" s="181">
        <v>400000</v>
      </c>
    </row>
    <row r="22" spans="1:18" x14ac:dyDescent="0.2">
      <c r="B22" s="190" t="s">
        <v>136</v>
      </c>
      <c r="C22" s="197">
        <f t="shared" ref="C22:K22" si="3">SUM(C5:C21)</f>
        <v>2096589</v>
      </c>
      <c r="D22" s="197">
        <f t="shared" si="3"/>
        <v>3337192</v>
      </c>
      <c r="E22" s="198">
        <f t="shared" si="3"/>
        <v>-3308355</v>
      </c>
      <c r="F22" s="198">
        <f t="shared" si="3"/>
        <v>2125426</v>
      </c>
      <c r="G22" s="198">
        <f t="shared" si="3"/>
        <v>3467072</v>
      </c>
      <c r="H22" s="198">
        <f t="shared" si="3"/>
        <v>3937840</v>
      </c>
      <c r="I22" s="198">
        <f t="shared" si="3"/>
        <v>4234543</v>
      </c>
      <c r="J22" s="198">
        <f t="shared" si="3"/>
        <v>4765955</v>
      </c>
      <c r="K22" s="198">
        <f t="shared" si="3"/>
        <v>4844597</v>
      </c>
      <c r="L22" s="198">
        <f>SUM(L5:L21)</f>
        <v>4196589</v>
      </c>
      <c r="M22" s="198">
        <f>SUM(M5:M21)</f>
        <v>4557662</v>
      </c>
      <c r="N22" s="199">
        <f>SUM(N5:N21)</f>
        <v>32129684</v>
      </c>
      <c r="O22" s="199">
        <f>SUM(O5:O21)</f>
        <v>35295925</v>
      </c>
      <c r="P22" s="199">
        <f>SUM(P5:P21)</f>
        <v>-3166241</v>
      </c>
      <c r="R22" s="191">
        <f>SUM(R5:R21)</f>
        <v>41200000</v>
      </c>
    </row>
    <row r="23" spans="1:18" x14ac:dyDescent="0.2">
      <c r="B23" s="192"/>
      <c r="C23" s="174"/>
      <c r="D23" s="174"/>
      <c r="E23" s="185"/>
      <c r="R23" s="193"/>
    </row>
    <row r="24" spans="1:18" x14ac:dyDescent="0.2">
      <c r="B24" s="4" t="s">
        <v>64</v>
      </c>
      <c r="C24" s="174"/>
      <c r="D24" s="174"/>
      <c r="E24" s="185"/>
      <c r="R24" s="181"/>
    </row>
    <row r="25" spans="1:18" x14ac:dyDescent="0.2">
      <c r="A25" s="180">
        <v>1</v>
      </c>
      <c r="B25" s="5" t="s">
        <v>221</v>
      </c>
      <c r="C25" s="174">
        <v>54057</v>
      </c>
      <c r="D25" s="174">
        <v>59305</v>
      </c>
      <c r="E25" s="185"/>
      <c r="F25" s="174">
        <v>54057</v>
      </c>
      <c r="G25" s="174">
        <v>65001</v>
      </c>
      <c r="H25" s="174">
        <v>83906</v>
      </c>
      <c r="I25" s="174">
        <v>71230</v>
      </c>
      <c r="J25" s="174">
        <v>79894</v>
      </c>
      <c r="K25" s="174">
        <v>70471</v>
      </c>
      <c r="L25" s="174">
        <v>51878</v>
      </c>
      <c r="M25" s="174">
        <v>74378</v>
      </c>
      <c r="N25" s="187">
        <f t="shared" ref="N25:N33" si="4">SUM(F25:M25)</f>
        <v>550815</v>
      </c>
      <c r="O25" s="188">
        <v>455337</v>
      </c>
      <c r="P25" s="189">
        <f>+N25-O25</f>
        <v>95478</v>
      </c>
      <c r="R25" s="181">
        <v>680000</v>
      </c>
    </row>
    <row r="26" spans="1:18" x14ac:dyDescent="0.2">
      <c r="A26" s="180">
        <v>2</v>
      </c>
      <c r="B26" s="5" t="s">
        <v>222</v>
      </c>
      <c r="C26" s="174">
        <v>309549</v>
      </c>
      <c r="D26" s="174">
        <v>299644</v>
      </c>
      <c r="E26" s="185"/>
      <c r="F26" s="174">
        <v>309549</v>
      </c>
      <c r="G26" s="174">
        <v>300925</v>
      </c>
      <c r="H26" s="174">
        <v>403154</v>
      </c>
      <c r="I26" s="174">
        <v>289780</v>
      </c>
      <c r="J26" s="174">
        <v>389577</v>
      </c>
      <c r="K26" s="174">
        <v>358757</v>
      </c>
      <c r="L26" s="174">
        <v>379077</v>
      </c>
      <c r="M26" s="174">
        <v>410692</v>
      </c>
      <c r="N26" s="187">
        <f t="shared" si="4"/>
        <v>2841511</v>
      </c>
      <c r="O26" s="188">
        <v>2969081</v>
      </c>
      <c r="P26" s="189">
        <f t="shared" ref="P26:P42" si="5">+N26-O26</f>
        <v>-127570</v>
      </c>
      <c r="R26" s="181">
        <v>4500000</v>
      </c>
    </row>
    <row r="27" spans="1:18" x14ac:dyDescent="0.2">
      <c r="A27" s="180">
        <v>4</v>
      </c>
      <c r="B27" s="5" t="s">
        <v>223</v>
      </c>
      <c r="C27" s="174">
        <v>28178</v>
      </c>
      <c r="D27" s="174">
        <v>7228</v>
      </c>
      <c r="E27" s="185"/>
      <c r="F27" s="174">
        <v>28178</v>
      </c>
      <c r="G27" s="174">
        <v>7228</v>
      </c>
      <c r="H27" s="174">
        <v>27594</v>
      </c>
      <c r="I27" s="174">
        <v>49316</v>
      </c>
      <c r="J27" s="174">
        <v>44365</v>
      </c>
      <c r="K27" s="174">
        <v>28146</v>
      </c>
      <c r="L27" s="174">
        <v>37364</v>
      </c>
      <c r="M27" s="174">
        <v>69293</v>
      </c>
      <c r="N27" s="187">
        <f t="shared" si="4"/>
        <v>291484</v>
      </c>
      <c r="O27" s="188">
        <v>258393</v>
      </c>
      <c r="P27" s="189">
        <f t="shared" si="5"/>
        <v>33091</v>
      </c>
      <c r="R27" s="181">
        <v>320000</v>
      </c>
    </row>
    <row r="28" spans="1:18" x14ac:dyDescent="0.2">
      <c r="A28" s="180">
        <v>5</v>
      </c>
      <c r="B28" s="5" t="s">
        <v>224</v>
      </c>
      <c r="C28" s="174">
        <v>30210</v>
      </c>
      <c r="D28" s="174">
        <v>7201</v>
      </c>
      <c r="E28" s="185"/>
      <c r="F28" s="174">
        <v>30210</v>
      </c>
      <c r="G28" s="174">
        <v>12375</v>
      </c>
      <c r="H28" s="174">
        <v>73437</v>
      </c>
      <c r="I28" s="174">
        <v>56896</v>
      </c>
      <c r="J28" s="174">
        <v>50120</v>
      </c>
      <c r="K28" s="174">
        <v>9266</v>
      </c>
      <c r="L28" s="174">
        <v>2151</v>
      </c>
      <c r="M28" s="174">
        <v>11848</v>
      </c>
      <c r="N28" s="187">
        <f t="shared" si="4"/>
        <v>246303</v>
      </c>
      <c r="O28" s="188">
        <v>919233</v>
      </c>
      <c r="P28" s="189">
        <f t="shared" si="5"/>
        <v>-672930</v>
      </c>
      <c r="R28" s="181">
        <v>1000000</v>
      </c>
    </row>
    <row r="29" spans="1:18" x14ac:dyDescent="0.2">
      <c r="A29" s="180">
        <v>6</v>
      </c>
      <c r="B29" s="5" t="s">
        <v>225</v>
      </c>
      <c r="C29" s="174">
        <v>65355</v>
      </c>
      <c r="D29" s="174">
        <v>82312</v>
      </c>
      <c r="F29" s="174">
        <v>65356</v>
      </c>
      <c r="G29" s="174">
        <v>93116</v>
      </c>
      <c r="H29" s="174">
        <v>273733</v>
      </c>
      <c r="I29" s="174">
        <v>261852</v>
      </c>
      <c r="J29" s="174">
        <v>408289</v>
      </c>
      <c r="K29" s="174">
        <v>187330</v>
      </c>
      <c r="L29" s="174">
        <v>324381</v>
      </c>
      <c r="M29" s="174">
        <v>213948</v>
      </c>
      <c r="N29" s="187">
        <f t="shared" si="4"/>
        <v>1828005</v>
      </c>
      <c r="O29" s="188">
        <v>2787819</v>
      </c>
      <c r="P29" s="189">
        <f t="shared" si="5"/>
        <v>-959814</v>
      </c>
      <c r="R29" s="181">
        <v>3000000</v>
      </c>
    </row>
    <row r="30" spans="1:18" x14ac:dyDescent="0.2">
      <c r="A30" s="180">
        <v>7</v>
      </c>
      <c r="B30" s="5" t="s">
        <v>226</v>
      </c>
      <c r="C30" s="174">
        <v>84871</v>
      </c>
      <c r="D30" s="174">
        <v>145754</v>
      </c>
      <c r="E30" s="185"/>
      <c r="F30" s="174">
        <v>84871</v>
      </c>
      <c r="G30" s="174">
        <v>151744</v>
      </c>
      <c r="H30" s="174">
        <v>103847</v>
      </c>
      <c r="I30" s="174">
        <v>121218</v>
      </c>
      <c r="J30" s="174">
        <v>83807</v>
      </c>
      <c r="K30" s="174">
        <v>90765</v>
      </c>
      <c r="L30" s="174">
        <v>128005</v>
      </c>
      <c r="M30" s="174">
        <v>87009</v>
      </c>
      <c r="N30" s="187">
        <f t="shared" si="4"/>
        <v>851266</v>
      </c>
      <c r="O30" s="188">
        <v>1310469</v>
      </c>
      <c r="P30" s="189">
        <f t="shared" si="5"/>
        <v>-459203</v>
      </c>
      <c r="R30" s="181">
        <v>1500000</v>
      </c>
    </row>
    <row r="31" spans="1:18" x14ac:dyDescent="0.2">
      <c r="A31" s="180">
        <v>8</v>
      </c>
      <c r="B31" s="5" t="s">
        <v>227</v>
      </c>
      <c r="C31" s="174">
        <v>62992</v>
      </c>
      <c r="D31" s="174">
        <v>50066</v>
      </c>
      <c r="E31" s="185"/>
      <c r="F31" s="174">
        <v>62992</v>
      </c>
      <c r="G31" s="174">
        <v>51715</v>
      </c>
      <c r="H31" s="174">
        <v>43506</v>
      </c>
      <c r="I31" s="174">
        <v>79544</v>
      </c>
      <c r="J31" s="174">
        <v>69060</v>
      </c>
      <c r="K31" s="174">
        <v>71540</v>
      </c>
      <c r="L31" s="174">
        <v>42551</v>
      </c>
      <c r="M31" s="174">
        <v>52830</v>
      </c>
      <c r="N31" s="187">
        <f t="shared" si="4"/>
        <v>473738</v>
      </c>
      <c r="O31" s="188">
        <v>651213</v>
      </c>
      <c r="P31" s="189">
        <f t="shared" si="5"/>
        <v>-177475</v>
      </c>
      <c r="R31" s="181">
        <v>900000</v>
      </c>
    </row>
    <row r="32" spans="1:18" x14ac:dyDescent="0.2">
      <c r="A32" s="180">
        <v>9</v>
      </c>
      <c r="B32" s="5" t="s">
        <v>228</v>
      </c>
      <c r="C32" s="174">
        <v>409442</v>
      </c>
      <c r="D32" s="174">
        <v>611500</v>
      </c>
      <c r="E32" s="185"/>
      <c r="F32" s="174">
        <v>422378</v>
      </c>
      <c r="G32" s="174">
        <v>653508</v>
      </c>
      <c r="H32" s="174">
        <v>669472</v>
      </c>
      <c r="I32" s="174">
        <v>624834</v>
      </c>
      <c r="J32" s="174">
        <v>834030</v>
      </c>
      <c r="K32" s="174">
        <v>498128</v>
      </c>
      <c r="L32" s="174">
        <v>465599</v>
      </c>
      <c r="M32" s="174">
        <v>346612</v>
      </c>
      <c r="N32" s="187">
        <f t="shared" si="4"/>
        <v>4514561</v>
      </c>
      <c r="O32" s="188">
        <v>6580468</v>
      </c>
      <c r="P32" s="189">
        <f t="shared" si="5"/>
        <v>-2065907</v>
      </c>
      <c r="R32" s="181">
        <v>7500000</v>
      </c>
    </row>
    <row r="33" spans="1:18" x14ac:dyDescent="0.2">
      <c r="A33" s="180">
        <v>10</v>
      </c>
      <c r="B33" s="5" t="s">
        <v>229</v>
      </c>
      <c r="C33" s="174">
        <v>27434</v>
      </c>
      <c r="D33" s="174">
        <v>21817</v>
      </c>
      <c r="E33" s="185"/>
      <c r="F33" s="174">
        <v>27434</v>
      </c>
      <c r="G33" s="174">
        <v>23333</v>
      </c>
      <c r="H33" s="174">
        <v>51762</v>
      </c>
      <c r="I33" s="174">
        <v>94500</v>
      </c>
      <c r="J33" s="174">
        <v>124461</v>
      </c>
      <c r="K33" s="174">
        <v>155889</v>
      </c>
      <c r="L33" s="174">
        <v>51334</v>
      </c>
      <c r="M33" s="174">
        <v>85136</v>
      </c>
      <c r="N33" s="187">
        <f t="shared" si="4"/>
        <v>613849</v>
      </c>
      <c r="O33" s="188">
        <v>1227340</v>
      </c>
      <c r="P33" s="189">
        <f t="shared" si="5"/>
        <v>-613491</v>
      </c>
      <c r="R33" s="181">
        <v>1600000</v>
      </c>
    </row>
    <row r="34" spans="1:18" x14ac:dyDescent="0.2">
      <c r="A34" s="180">
        <v>11</v>
      </c>
      <c r="B34" s="5" t="s">
        <v>230</v>
      </c>
      <c r="C34" s="174">
        <v>7500</v>
      </c>
      <c r="D34" s="174">
        <v>0</v>
      </c>
      <c r="E34" s="185"/>
      <c r="F34" s="174">
        <v>7500</v>
      </c>
      <c r="G34" s="174">
        <v>0</v>
      </c>
      <c r="H34" s="174">
        <v>0</v>
      </c>
      <c r="I34" s="174">
        <v>0</v>
      </c>
      <c r="J34" s="174">
        <v>0</v>
      </c>
      <c r="K34" s="174">
        <v>0</v>
      </c>
      <c r="L34" s="176" t="s">
        <v>269</v>
      </c>
      <c r="M34" s="176" t="s">
        <v>269</v>
      </c>
      <c r="N34" s="187">
        <f t="shared" ref="N34" si="6">SUM(F34:L34)</f>
        <v>7500</v>
      </c>
      <c r="O34" s="188">
        <v>0</v>
      </c>
      <c r="P34" s="189">
        <f t="shared" si="5"/>
        <v>7500</v>
      </c>
      <c r="R34" s="181"/>
    </row>
    <row r="35" spans="1:18" x14ac:dyDescent="0.2">
      <c r="A35" s="180">
        <v>12</v>
      </c>
      <c r="B35" s="5" t="s">
        <v>231</v>
      </c>
      <c r="C35" s="174">
        <v>18822</v>
      </c>
      <c r="D35" s="174">
        <v>28415</v>
      </c>
      <c r="F35" s="174">
        <v>61208</v>
      </c>
      <c r="G35" s="174">
        <v>28415</v>
      </c>
      <c r="H35" s="174">
        <v>97354</v>
      </c>
      <c r="I35" s="174">
        <v>51367</v>
      </c>
      <c r="J35" s="174">
        <v>41007</v>
      </c>
      <c r="K35" s="174">
        <v>20709</v>
      </c>
      <c r="L35" s="174">
        <v>158836</v>
      </c>
      <c r="M35" s="174">
        <v>7218</v>
      </c>
      <c r="N35" s="187">
        <f t="shared" ref="N35:N41" si="7">SUM(F35:M35)</f>
        <v>466114</v>
      </c>
      <c r="O35" s="188">
        <v>281326</v>
      </c>
      <c r="P35" s="189">
        <f t="shared" si="5"/>
        <v>184788</v>
      </c>
      <c r="R35" s="181">
        <v>350000</v>
      </c>
    </row>
    <row r="36" spans="1:18" x14ac:dyDescent="0.2">
      <c r="A36" s="180">
        <v>13</v>
      </c>
      <c r="B36" s="5" t="s">
        <v>232</v>
      </c>
      <c r="C36" s="174">
        <v>57805</v>
      </c>
      <c r="D36" s="174">
        <v>55203</v>
      </c>
      <c r="F36" s="174">
        <v>65686</v>
      </c>
      <c r="G36" s="174">
        <v>60611</v>
      </c>
      <c r="H36" s="174">
        <v>112851</v>
      </c>
      <c r="I36" s="174">
        <v>125385</v>
      </c>
      <c r="J36" s="174">
        <v>175147</v>
      </c>
      <c r="K36" s="174">
        <v>125694</v>
      </c>
      <c r="L36" s="174">
        <v>93235</v>
      </c>
      <c r="M36" s="174">
        <v>156151</v>
      </c>
      <c r="N36" s="187">
        <f t="shared" si="7"/>
        <v>914760</v>
      </c>
      <c r="O36" s="188">
        <v>730552</v>
      </c>
      <c r="P36" s="189">
        <f t="shared" si="5"/>
        <v>184208</v>
      </c>
      <c r="R36" s="181">
        <v>1000000</v>
      </c>
    </row>
    <row r="37" spans="1:18" x14ac:dyDescent="0.2">
      <c r="A37" s="180">
        <v>14</v>
      </c>
      <c r="B37" s="5" t="s">
        <v>233</v>
      </c>
      <c r="C37" s="174">
        <v>285</v>
      </c>
      <c r="D37" s="174">
        <v>0</v>
      </c>
      <c r="E37" s="185"/>
      <c r="F37" s="174">
        <v>285</v>
      </c>
      <c r="G37" s="174">
        <v>0</v>
      </c>
      <c r="H37" s="174">
        <v>29282</v>
      </c>
      <c r="I37" s="174">
        <v>6500</v>
      </c>
      <c r="J37" s="174">
        <v>11635</v>
      </c>
      <c r="K37" s="174">
        <v>0</v>
      </c>
      <c r="L37" s="174">
        <v>112000</v>
      </c>
      <c r="M37" s="174">
        <v>38043</v>
      </c>
      <c r="N37" s="187">
        <f t="shared" si="7"/>
        <v>197745</v>
      </c>
      <c r="O37" s="188">
        <v>148874</v>
      </c>
      <c r="P37" s="189">
        <f t="shared" si="5"/>
        <v>48871</v>
      </c>
      <c r="R37" s="181">
        <v>200000</v>
      </c>
    </row>
    <row r="38" spans="1:18" x14ac:dyDescent="0.2">
      <c r="A38" s="180">
        <v>15</v>
      </c>
      <c r="B38" s="5" t="s">
        <v>234</v>
      </c>
      <c r="C38" s="174">
        <v>3518</v>
      </c>
      <c r="D38" s="174">
        <v>98634</v>
      </c>
      <c r="E38" s="185"/>
      <c r="F38" s="174">
        <v>45061</v>
      </c>
      <c r="G38" s="174">
        <v>129802</v>
      </c>
      <c r="H38" s="174">
        <v>48477</v>
      </c>
      <c r="I38" s="174">
        <v>14808</v>
      </c>
      <c r="J38" s="174">
        <v>54998</v>
      </c>
      <c r="K38" s="174">
        <v>49274</v>
      </c>
      <c r="L38" s="174">
        <v>34871</v>
      </c>
      <c r="M38" s="174">
        <v>55266</v>
      </c>
      <c r="N38" s="187">
        <f t="shared" si="7"/>
        <v>432557</v>
      </c>
      <c r="O38" s="188">
        <v>651565</v>
      </c>
      <c r="P38" s="189">
        <f t="shared" si="5"/>
        <v>-219008</v>
      </c>
      <c r="R38" s="181">
        <v>750000</v>
      </c>
    </row>
    <row r="39" spans="1:18" x14ac:dyDescent="0.2">
      <c r="A39" s="180">
        <v>18</v>
      </c>
      <c r="B39" s="5" t="s">
        <v>235</v>
      </c>
      <c r="C39" s="174">
        <v>20500</v>
      </c>
      <c r="D39" s="174">
        <v>123737</v>
      </c>
      <c r="E39" s="185"/>
      <c r="F39" s="174">
        <v>206136</v>
      </c>
      <c r="G39" s="174">
        <v>123737</v>
      </c>
      <c r="H39" s="174">
        <v>11410</v>
      </c>
      <c r="I39" s="174">
        <v>553</v>
      </c>
      <c r="J39" s="174">
        <v>0</v>
      </c>
      <c r="K39" s="174">
        <v>0</v>
      </c>
      <c r="L39" s="174">
        <v>4229</v>
      </c>
      <c r="M39" s="174">
        <v>3221</v>
      </c>
      <c r="N39" s="187">
        <f t="shared" si="7"/>
        <v>349286</v>
      </c>
      <c r="O39" s="188">
        <v>322881</v>
      </c>
      <c r="P39" s="189">
        <f t="shared" si="5"/>
        <v>26405</v>
      </c>
      <c r="R39" s="174">
        <v>480000</v>
      </c>
    </row>
    <row r="40" spans="1:18" x14ac:dyDescent="0.2">
      <c r="A40" s="180">
        <v>19</v>
      </c>
      <c r="B40" s="5" t="s">
        <v>236</v>
      </c>
      <c r="C40" s="174">
        <v>0</v>
      </c>
      <c r="D40" s="174">
        <v>8593</v>
      </c>
      <c r="E40" s="185"/>
      <c r="F40" s="174">
        <v>10442</v>
      </c>
      <c r="G40" s="174">
        <v>8593</v>
      </c>
      <c r="H40" s="174">
        <v>77390</v>
      </c>
      <c r="I40" s="174">
        <v>25396</v>
      </c>
      <c r="J40" s="174">
        <v>20289</v>
      </c>
      <c r="K40" s="174">
        <v>16116</v>
      </c>
      <c r="L40" s="174">
        <v>22102</v>
      </c>
      <c r="M40" s="174">
        <v>35705</v>
      </c>
      <c r="N40" s="187">
        <f t="shared" si="7"/>
        <v>216033</v>
      </c>
      <c r="O40" s="188">
        <v>207073</v>
      </c>
      <c r="P40" s="189">
        <f t="shared" si="5"/>
        <v>8960</v>
      </c>
      <c r="R40" s="174">
        <v>300000</v>
      </c>
    </row>
    <row r="41" spans="1:18" x14ac:dyDescent="0.2">
      <c r="A41" s="180">
        <v>20</v>
      </c>
      <c r="B41" s="5" t="s">
        <v>237</v>
      </c>
      <c r="C41" s="174">
        <v>120</v>
      </c>
      <c r="D41" s="174">
        <v>96</v>
      </c>
      <c r="E41" s="185"/>
      <c r="F41" s="174">
        <v>198</v>
      </c>
      <c r="G41" s="174">
        <v>927</v>
      </c>
      <c r="H41" s="174">
        <v>3728</v>
      </c>
      <c r="I41" s="174">
        <v>3600</v>
      </c>
      <c r="J41" s="174">
        <v>8538</v>
      </c>
      <c r="K41" s="174">
        <v>5891</v>
      </c>
      <c r="L41" s="174">
        <v>2670</v>
      </c>
      <c r="M41" s="174">
        <v>14177</v>
      </c>
      <c r="N41" s="187">
        <f t="shared" si="7"/>
        <v>39729</v>
      </c>
      <c r="O41" s="188">
        <v>16803</v>
      </c>
      <c r="P41" s="189">
        <f t="shared" si="5"/>
        <v>22926</v>
      </c>
      <c r="R41" s="174">
        <v>30000</v>
      </c>
    </row>
    <row r="42" spans="1:18" x14ac:dyDescent="0.2">
      <c r="B42" s="190" t="s">
        <v>136</v>
      </c>
      <c r="C42" s="196">
        <f>SUM(C25:C41)</f>
        <v>1180638</v>
      </c>
      <c r="D42" s="197">
        <f>SUM(D25:D41)</f>
        <v>1599505</v>
      </c>
      <c r="E42" s="190"/>
      <c r="F42" s="198">
        <f t="shared" ref="F42:K42" si="8">SUM(F25:F41)</f>
        <v>1481541</v>
      </c>
      <c r="G42" s="198">
        <f t="shared" si="8"/>
        <v>1711030</v>
      </c>
      <c r="H42" s="198">
        <f t="shared" si="8"/>
        <v>2110903</v>
      </c>
      <c r="I42" s="198">
        <f t="shared" si="8"/>
        <v>1876779</v>
      </c>
      <c r="J42" s="198">
        <f t="shared" si="8"/>
        <v>2395217</v>
      </c>
      <c r="K42" s="198">
        <f t="shared" si="8"/>
        <v>1687976</v>
      </c>
      <c r="L42" s="198">
        <f>SUM(L25:L41)</f>
        <v>1910283</v>
      </c>
      <c r="M42" s="198">
        <f>SUM(M25:M41)</f>
        <v>1661527</v>
      </c>
      <c r="N42" s="199">
        <f>SUM(N25:N41)</f>
        <v>14835256</v>
      </c>
      <c r="O42" s="199">
        <f>SUM(O25:O41)</f>
        <v>19518427</v>
      </c>
      <c r="P42" s="199">
        <f t="shared" si="5"/>
        <v>-4683171</v>
      </c>
      <c r="R42" s="194">
        <f>SUM(R27:R41)</f>
        <v>18930000</v>
      </c>
    </row>
    <row r="43" spans="1:18" x14ac:dyDescent="0.2">
      <c r="B43" s="190"/>
      <c r="C43" s="196">
        <f>+C22+C42</f>
        <v>3277227</v>
      </c>
      <c r="D43" s="197">
        <f>+D22+D42</f>
        <v>4936697</v>
      </c>
      <c r="E43" s="190"/>
      <c r="F43" s="198">
        <f>+F22+F42</f>
        <v>3606967</v>
      </c>
      <c r="G43" s="198">
        <f>+G22+G42</f>
        <v>5178102</v>
      </c>
      <c r="H43" s="198">
        <f>+H22+H42</f>
        <v>6048743</v>
      </c>
      <c r="I43" s="198">
        <f>+I22+I42</f>
        <v>6111322</v>
      </c>
      <c r="J43" s="198">
        <f>+J42+J22</f>
        <v>7161172</v>
      </c>
      <c r="K43" s="198">
        <f t="shared" ref="K43:P43" si="9">+K22+K42</f>
        <v>6532573</v>
      </c>
      <c r="L43" s="198">
        <f t="shared" si="9"/>
        <v>6106872</v>
      </c>
      <c r="M43" s="198">
        <f>+M22+M42</f>
        <v>6219189</v>
      </c>
      <c r="N43" s="199">
        <f t="shared" si="9"/>
        <v>46964940</v>
      </c>
      <c r="O43" s="199">
        <f>+O22+O42</f>
        <v>54814352</v>
      </c>
      <c r="P43" s="199">
        <f t="shared" si="9"/>
        <v>-7849412</v>
      </c>
      <c r="R43" s="194">
        <f>+R22+R42</f>
        <v>60130000</v>
      </c>
    </row>
    <row r="46" spans="1:18" x14ac:dyDescent="0.2">
      <c r="B46" s="5" t="s">
        <v>271</v>
      </c>
    </row>
    <row r="47" spans="1:18" x14ac:dyDescent="0.2">
      <c r="B47" s="5" t="s">
        <v>272</v>
      </c>
    </row>
    <row r="55" spans="3:6" x14ac:dyDescent="0.2">
      <c r="C55" s="21"/>
      <c r="D55" s="21"/>
      <c r="E55" s="21"/>
      <c r="F55" s="21"/>
    </row>
    <row r="56" spans="3:6" x14ac:dyDescent="0.2">
      <c r="C56" s="21"/>
      <c r="D56" s="21"/>
      <c r="E56" s="21"/>
      <c r="F56" s="21"/>
    </row>
    <row r="57" spans="3:6" x14ac:dyDescent="0.2">
      <c r="C57" s="21"/>
      <c r="D57" s="21"/>
      <c r="E57" s="21"/>
      <c r="F57" s="21"/>
    </row>
  </sheetData>
  <mergeCells count="1">
    <mergeCell ref="A1:I1"/>
  </mergeCells>
  <hyperlinks>
    <hyperlink ref="K1" location="INDICE!A1" display="Volver a inicio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INDICE</vt:lpstr>
      <vt:lpstr>CALCULODERECURSOS</vt:lpstr>
      <vt:lpstr>EJECICIONEROGACIONES</vt:lpstr>
      <vt:lpstr>COMPARATIVAANUAL</vt:lpstr>
      <vt:lpstr>GASTOSPRINCIPALESCUENTAS</vt:lpstr>
      <vt:lpstr>COMPRATIVAMENSUAL</vt:lpstr>
      <vt:lpstr>BIENESYSERVICIOSDETALLE</vt:lpstr>
      <vt:lpstr>GASTO</vt:lpstr>
    </vt:vector>
  </TitlesOfParts>
  <Company>RevolucionUnattended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IC</dc:creator>
  <cp:lastModifiedBy>RUBÉN DAL MOLÍN</cp:lastModifiedBy>
  <cp:lastPrinted>2016-09-05T10:12:23Z</cp:lastPrinted>
  <dcterms:created xsi:type="dcterms:W3CDTF">2016-05-04T11:32:41Z</dcterms:created>
  <dcterms:modified xsi:type="dcterms:W3CDTF">2016-09-05T10:35:14Z</dcterms:modified>
</cp:coreProperties>
</file>